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5490" tabRatio="819" firstSheet="2" activeTab="2"/>
  </bookViews>
  <sheets>
    <sheet name="Пушкино" sheetId="7" state="hidden" r:id="rId1"/>
    <sheet name="Лист1" sheetId="8" state="hidden" r:id="rId2"/>
    <sheet name="расчет стоимости занятия" sheetId="12" r:id="rId3"/>
    <sheet name="расчет зар.платы" sheetId="11" r:id="rId4"/>
    <sheet name="Лист1 (2)" sheetId="10" state="hidden" r:id="rId5"/>
    <sheet name="смета на 2024 год" sheetId="13" r:id="rId6"/>
  </sheets>
  <definedNames>
    <definedName name="_xlnm.Print_Area" localSheetId="1">Лист1!$A$1:$E$39</definedName>
    <definedName name="_xlnm.Print_Area" localSheetId="4">'Лист1 (2)'!$A$1:$E$38</definedName>
    <definedName name="_xlnm.Print_Area" localSheetId="0">Пушкино!$A$1:$F$41</definedName>
    <definedName name="_xlnm.Print_Area" localSheetId="3">'расчет зар.платы'!$A$1:$J$15</definedName>
    <definedName name="_xlnm.Print_Area" localSheetId="2">'расчет стоимости занятия'!$A$1:$G$31</definedName>
    <definedName name="_xlnm.Print_Area" localSheetId="5">'смета на 2024 год'!$A$1:$F$44</definedName>
  </definedNames>
  <calcPr calcId="145621"/>
</workbook>
</file>

<file path=xl/calcChain.xml><?xml version="1.0" encoding="utf-8"?>
<calcChain xmlns="http://schemas.openxmlformats.org/spreadsheetml/2006/main">
  <c r="G28" i="12" l="1"/>
  <c r="G23" i="12" s="1"/>
  <c r="G22" i="12"/>
  <c r="G25" i="12"/>
  <c r="G26" i="12"/>
  <c r="G27" i="12"/>
  <c r="E23" i="12"/>
  <c r="G19" i="12"/>
  <c r="E18" i="12"/>
  <c r="E29" i="12" s="1"/>
  <c r="D20" i="12"/>
  <c r="D25" i="12"/>
  <c r="D24" i="12"/>
  <c r="G21" i="12"/>
  <c r="G20" i="12"/>
  <c r="J7" i="11"/>
  <c r="J8" i="11"/>
  <c r="D22" i="12"/>
  <c r="E19" i="12"/>
  <c r="G18" i="12" l="1"/>
  <c r="F20" i="12"/>
  <c r="F7" i="11"/>
  <c r="D7" i="11"/>
  <c r="G24" i="12"/>
  <c r="A17" i="11"/>
  <c r="G29" i="12" l="1"/>
  <c r="F43" i="13"/>
  <c r="F5" i="13"/>
  <c r="F29" i="13" l="1"/>
  <c r="F6" i="13"/>
  <c r="E8" i="11" l="1"/>
  <c r="F8" i="11" l="1"/>
  <c r="D14" i="13" l="1"/>
  <c r="D28" i="12"/>
  <c r="D27" i="12"/>
  <c r="D26" i="12"/>
  <c r="D21" i="12"/>
  <c r="D23" i="12" l="1"/>
  <c r="D18" i="12" s="1"/>
  <c r="F14" i="13"/>
  <c r="F15" i="13" s="1"/>
  <c r="F16" i="13" s="1"/>
  <c r="F27" i="12"/>
  <c r="F28" i="12"/>
  <c r="F26" i="12"/>
  <c r="F25" i="12"/>
  <c r="F21" i="13" l="1"/>
  <c r="F22" i="13" s="1"/>
  <c r="E23" i="13" s="1"/>
  <c r="F18" i="13" s="1"/>
  <c r="F12" i="13"/>
  <c r="F24" i="12"/>
  <c r="F23" i="12" s="1"/>
  <c r="F22" i="12"/>
  <c r="F18" i="12" l="1"/>
  <c r="F29" i="12" s="1"/>
  <c r="F11" i="13"/>
  <c r="F44" i="13" s="1"/>
  <c r="G6" i="13" s="1"/>
  <c r="D19" i="12"/>
  <c r="F21" i="12" l="1"/>
  <c r="B12" i="10" l="1"/>
  <c r="D12" i="10" s="1"/>
  <c r="D29" i="12" l="1"/>
  <c r="F19" i="12"/>
  <c r="D25" i="10" l="1"/>
  <c r="F21" i="8" l="1"/>
  <c r="F20" i="10"/>
  <c r="D13" i="8"/>
  <c r="E13" i="8" s="1"/>
  <c r="B13" i="8"/>
  <c r="E34" i="10" l="1"/>
  <c r="D12" i="8"/>
  <c r="E12" i="8" s="1"/>
  <c r="E14" i="8" s="1"/>
  <c r="F22" i="8" l="1"/>
  <c r="E34" i="8"/>
  <c r="D30" i="8"/>
  <c r="E36" i="8" s="1"/>
  <c r="D22" i="8"/>
  <c r="E35" i="8" s="1"/>
  <c r="F39" i="7"/>
  <c r="F38" i="7"/>
  <c r="F37" i="7"/>
  <c r="F36" i="7"/>
  <c r="F35" i="7"/>
  <c r="F34" i="7"/>
  <c r="F33" i="7"/>
  <c r="F32" i="7"/>
  <c r="F31" i="7"/>
  <c r="F40" i="7" s="1"/>
  <c r="F26" i="7"/>
  <c r="F27" i="7" s="1"/>
  <c r="F5" i="7"/>
  <c r="F6" i="7" s="1"/>
  <c r="E37" i="8" l="1"/>
  <c r="E38" i="8" s="1"/>
  <c r="E39" i="8" s="1"/>
  <c r="F34" i="8"/>
  <c r="F14" i="7"/>
  <c r="F15" i="7" s="1"/>
  <c r="F12" i="7" l="1"/>
  <c r="F20" i="7"/>
  <c r="F21" i="7" s="1"/>
  <c r="E22" i="7" s="1"/>
  <c r="F36" i="8"/>
  <c r="F35" i="8"/>
  <c r="F37" i="8" s="1"/>
  <c r="F17" i="7" l="1"/>
  <c r="F11" i="7" s="1"/>
  <c r="F41" i="7"/>
  <c r="G6" i="7" s="1"/>
  <c r="E12" i="10"/>
  <c r="E13" i="10" l="1"/>
  <c r="K24" i="10" s="1"/>
  <c r="F12" i="10" l="1"/>
  <c r="D29" i="10"/>
  <c r="E35" i="10" s="1"/>
  <c r="E33" i="10"/>
  <c r="F21" i="10"/>
  <c r="E36" i="10" l="1"/>
  <c r="F35" i="10" s="1"/>
  <c r="E37" i="10" l="1"/>
  <c r="E38" i="10" s="1"/>
  <c r="F34" i="10"/>
  <c r="F33" i="10"/>
  <c r="F36" i="10" l="1"/>
</calcChain>
</file>

<file path=xl/sharedStrings.xml><?xml version="1.0" encoding="utf-8"?>
<sst xmlns="http://schemas.openxmlformats.org/spreadsheetml/2006/main" count="237" uniqueCount="154">
  <si>
    <t>№ п/п</t>
  </si>
  <si>
    <t>Итого:</t>
  </si>
  <si>
    <t>Всего:</t>
  </si>
  <si>
    <t>1. Выплаты персоналу</t>
  </si>
  <si>
    <t>1.1 Оплата труда</t>
  </si>
  <si>
    <t>Расчёт</t>
  </si>
  <si>
    <t>Итого ФОТ в год по статье 211:</t>
  </si>
  <si>
    <t>ВСЕГО ФОТ в год по статье 211:</t>
  </si>
  <si>
    <t>Сумма в год</t>
  </si>
  <si>
    <t>1.2 Выплаты по оплате труда</t>
  </si>
  <si>
    <t xml:space="preserve">к статье 213 "Начисление на выплаты по оплате труда" </t>
  </si>
  <si>
    <t>Итого в год по статье 213:</t>
  </si>
  <si>
    <t>ВСЕГО в год по статье 213:</t>
  </si>
  <si>
    <t>перечень услуг</t>
  </si>
  <si>
    <t xml:space="preserve">Кол-во </t>
  </si>
  <si>
    <t>к статье 310 "Увеличение стоимости  основных средств"</t>
  </si>
  <si>
    <t xml:space="preserve">Итого по статье 310: </t>
  </si>
  <si>
    <t>Цена, руб.</t>
  </si>
  <si>
    <t>направление расходов</t>
  </si>
  <si>
    <t>Сумма в год , руб.</t>
  </si>
  <si>
    <t xml:space="preserve">Итого по статье 346: </t>
  </si>
  <si>
    <t>Доходы:</t>
  </si>
  <si>
    <t>ИТОГО:</t>
  </si>
  <si>
    <t>сумма</t>
  </si>
  <si>
    <t>стоимость</t>
  </si>
  <si>
    <t>кол-во детей</t>
  </si>
  <si>
    <t>Наименование услуги</t>
  </si>
  <si>
    <t>Специалист</t>
  </si>
  <si>
    <t>Итого</t>
  </si>
  <si>
    <t>Начисления в размере 30,2% от ФОТ в год по статье 211</t>
  </si>
  <si>
    <t>к статье 346 "Увеличение стоимости прочих оборотных запасов (материалов)"</t>
  </si>
  <si>
    <t>шт.</t>
  </si>
  <si>
    <r>
      <t xml:space="preserve">Смета расходов  по платным услугам на </t>
    </r>
    <r>
      <rPr>
        <b/>
        <sz val="16"/>
        <color rgb="FFFF0000"/>
        <rFont val="Times New Roman"/>
        <family val="1"/>
        <charset val="204"/>
      </rPr>
      <t>2023</t>
    </r>
    <r>
      <rPr>
        <b/>
        <sz val="16"/>
        <rFont val="Times New Roman"/>
        <family val="1"/>
        <charset val="204"/>
      </rPr>
      <t xml:space="preserve"> год МБОУ СШ с. Пушкино</t>
    </r>
  </si>
  <si>
    <r>
      <t xml:space="preserve">Смета доходов  по платным услугам на </t>
    </r>
    <r>
      <rPr>
        <b/>
        <sz val="16"/>
        <color rgb="FFFF0000"/>
        <rFont val="Times New Roman"/>
        <family val="1"/>
        <charset val="204"/>
      </rPr>
      <t>2023</t>
    </r>
    <r>
      <rPr>
        <b/>
        <sz val="16"/>
        <rFont val="Times New Roman"/>
        <family val="1"/>
        <charset val="204"/>
      </rPr>
      <t xml:space="preserve"> год МБОУ СШ с. Пушкино</t>
    </r>
  </si>
  <si>
    <t>кол-во часов в год</t>
  </si>
  <si>
    <t>дополнительные занятия с дошкольниками по подготовкек школе по программе "Школа первоклассника"</t>
  </si>
  <si>
    <t>станция водоснабжения</t>
  </si>
  <si>
    <t>цена, руб.</t>
  </si>
  <si>
    <t>Жавильон</t>
  </si>
  <si>
    <t>ед.изм.</t>
  </si>
  <si>
    <t>бан</t>
  </si>
  <si>
    <t>Электротен</t>
  </si>
  <si>
    <t>шт</t>
  </si>
  <si>
    <t>Подводка к смесителю</t>
  </si>
  <si>
    <t>Саморезы</t>
  </si>
  <si>
    <t>кг.</t>
  </si>
  <si>
    <t>папки-скоросшиватели</t>
  </si>
  <si>
    <t>ручка шариковая</t>
  </si>
  <si>
    <t>папка с файлами</t>
  </si>
  <si>
    <t>салфетка для мониторов</t>
  </si>
  <si>
    <t>картридж HP LazerJet 5200</t>
  </si>
  <si>
    <t>Наименование статей затрат</t>
  </si>
  <si>
    <t>Приложение 2</t>
  </si>
  <si>
    <t>«Школа будущего первоклассника»</t>
  </si>
  <si>
    <t>Срок обучения: 6 мес.</t>
  </si>
  <si>
    <t>Кол-во час: 60</t>
  </si>
  <si>
    <t>Кол-во человек: 18</t>
  </si>
  <si>
    <t>1. Расчет затрат на оплату труда персонала</t>
  </si>
  <si>
    <t>Должность</t>
  </si>
  <si>
    <t>фонд рабочего времени (час)</t>
  </si>
  <si>
    <t xml:space="preserve">Учитель </t>
  </si>
  <si>
    <t>2. Расчет затрат на амортизацию</t>
  </si>
  <si>
    <t>Наименование материальных запасов</t>
  </si>
  <si>
    <t>Всего затрат материальных запасов</t>
  </si>
  <si>
    <t>Амортизация ос</t>
  </si>
  <si>
    <t>Амортизация, относящаяся  на платную услугу</t>
  </si>
  <si>
    <t>Коэффициент амортизации</t>
  </si>
  <si>
    <t>Амортизация пропорционально зарплаты</t>
  </si>
  <si>
    <t>3.  Расчет накладных затрат</t>
  </si>
  <si>
    <t>Прогноз затрат на административно-управленческий персонал</t>
  </si>
  <si>
    <t>Прогноз затрат общехозяйственного назначения</t>
  </si>
  <si>
    <t xml:space="preserve">Прогноз суммы начисленной амортизации имущества общехозяйственного назначения </t>
  </si>
  <si>
    <t xml:space="preserve">Прогноз суммарного фонда оплаты труда </t>
  </si>
  <si>
    <t>Коэффициент накладных затрат</t>
  </si>
  <si>
    <t>Итого накладные затраты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</si>
  <si>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Расчет цены на оказание платной услуги</t>
    </r>
  </si>
  <si>
    <t>Сумма (руб)</t>
  </si>
  <si>
    <t>Затраты на оплату труда основного персонала</t>
  </si>
  <si>
    <t>амортизация</t>
  </si>
  <si>
    <t>Накладные затраты, относимые на платную услугу</t>
  </si>
  <si>
    <t>Итого затраты</t>
  </si>
  <si>
    <t>Стоимость одного занятия</t>
  </si>
  <si>
    <t>Стоимость занятий за учебный год</t>
  </si>
  <si>
    <t xml:space="preserve">80% от дохода плат.усл. </t>
  </si>
  <si>
    <t>АХЧ (15%)</t>
  </si>
  <si>
    <t>Затраты на оплату труда персонала (руб) 4=2*3</t>
  </si>
  <si>
    <t>Затраты на оплату труда персонала с учетом налога (руб) 5=4+30,2%</t>
  </si>
  <si>
    <t>Средний должностной оклад в месяц, включая начисления на выплаты по оплате труда (руб) - 1 час</t>
  </si>
  <si>
    <t xml:space="preserve">Расчет стоимости за оказание платной услуги по дополнительной общеразвивающей программе   социально-педагогической направленности  </t>
  </si>
  <si>
    <t>учитель</t>
  </si>
  <si>
    <t>Средний должностной оклад в месяц, (руб) - 1 час</t>
  </si>
  <si>
    <t>2.  Расчет накладных затрат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</si>
  <si>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Расчет цены на оказание платной услуги</t>
    </r>
  </si>
  <si>
    <t xml:space="preserve">Прогноз затрат </t>
  </si>
  <si>
    <t>Прогноз затрат на административно-управленческий персонал и общехозяйственного назначения</t>
  </si>
  <si>
    <t>Расчет заработной платы преподавателей по платной образовательной деятельности</t>
  </si>
  <si>
    <t xml:space="preserve">Наименование должности, занятой на услуге </t>
  </si>
  <si>
    <t>Должностной оклад, руб.</t>
  </si>
  <si>
    <t>Часовая тарифная ставка, руб.</t>
  </si>
  <si>
    <t>Кол-во часов в месяц по платной услуге, час</t>
  </si>
  <si>
    <t>Месячный фонд оплаты труда по платной услуге, руб.</t>
  </si>
  <si>
    <t>Экономист</t>
  </si>
  <si>
    <t>Юшкова В.И.</t>
  </si>
  <si>
    <t>Сложность, напряженность</t>
  </si>
  <si>
    <t>фонд рабочего времени (год)</t>
  </si>
  <si>
    <t xml:space="preserve">Расчет </t>
  </si>
  <si>
    <t>по платным услугам</t>
  </si>
  <si>
    <t>Стоимость 1 часа услуги для оплаты родителям - 75 руб.</t>
  </si>
  <si>
    <t>Стоимость услуги - 750/75 = 10</t>
  </si>
  <si>
    <t>Образовательные услуги</t>
  </si>
  <si>
    <t>Расчет общей стоимости услуги для учреждения</t>
  </si>
  <si>
    <t>Спецификация затрат</t>
  </si>
  <si>
    <t>КОСГУ</t>
  </si>
  <si>
    <t>Стоимость затрат</t>
  </si>
  <si>
    <t>% соотношения</t>
  </si>
  <si>
    <t>Всего доход</t>
  </si>
  <si>
    <t>Всего расход</t>
  </si>
  <si>
    <t>Заработная плата и начисление страховых взносов</t>
  </si>
  <si>
    <t>211+213</t>
  </si>
  <si>
    <t>Коммунальные расходы</t>
  </si>
  <si>
    <t>Заработная плата</t>
  </si>
  <si>
    <t>Начисление страховых взносов</t>
  </si>
  <si>
    <t>Материальное обеспечение образовательной услуги</t>
  </si>
  <si>
    <t>Услуги по содержанию имущества ремонт оборудования, заправка картриджей и.т.д. (5%)</t>
  </si>
  <si>
    <t>Итого стоимость услуги</t>
  </si>
  <si>
    <t>прочие услуги сторонних организаций по созданию условий для платной услуги (охрана, сопровождение различных программ, противопожарные мероприятия, подписка) (20%)</t>
  </si>
  <si>
    <t>по дополнительной общеразвивающей программе социально-педагогической направленности "Школа будущего первоклассника"</t>
  </si>
  <si>
    <t>Услуги связи 5%</t>
  </si>
  <si>
    <t>приобретение оборудования: оргтехника, учебные пособия, библиотечный фонд) (10%)</t>
  </si>
  <si>
    <t>приобретение материальных запасов: канцтовары, чистящие, моющие средства, учебные пособия, материалы для ремонта и прочие (25%)</t>
  </si>
  <si>
    <t>Стоимость 1 часа, руб.</t>
  </si>
  <si>
    <t>Годовой норматив рабочего времени, час</t>
  </si>
  <si>
    <t>% от дохода плат.усл.</t>
  </si>
  <si>
    <t>зарплата в мес.</t>
  </si>
  <si>
    <t>тариф, руб.</t>
  </si>
  <si>
    <t>кол-во часов.</t>
  </si>
  <si>
    <t>Наглядные пособия для кабинета логопеда</t>
  </si>
  <si>
    <t>Наглядные пособия для кабинета дифектолога</t>
  </si>
  <si>
    <t>Наглядные пособия для кабинета психолога</t>
  </si>
  <si>
    <t>Количество детей, получающих услугу - 19 чел</t>
  </si>
  <si>
    <t>услуге "Подготовительные классы"   2023-2024гг. (6 месяцев)</t>
  </si>
  <si>
    <t>Длительность предоставления услуги - 6 месяцев (23 занятия)</t>
  </si>
  <si>
    <t>Стоимость всего курса обучения = 60 руб. * 23  занятия = 1380 руб.</t>
  </si>
  <si>
    <t xml:space="preserve">1 час , состав группы: 1 группа </t>
  </si>
  <si>
    <t>Кол-во = 19 чел. * 1 380 руб.= 26 220 руб.</t>
  </si>
  <si>
    <t>23 часов/6 месяцев = 3,83 часов в месяц на 1 учащегося</t>
  </si>
  <si>
    <t>Всего сметных назначений и расходов 2023-2024 г.</t>
  </si>
  <si>
    <t>кол-во занятий</t>
  </si>
  <si>
    <r>
      <t xml:space="preserve">Смета доходов  по платным услугам на </t>
    </r>
    <r>
      <rPr>
        <b/>
        <sz val="16"/>
        <color rgb="FFFF0000"/>
        <rFont val="Times New Roman"/>
        <family val="1"/>
        <charset val="204"/>
      </rPr>
      <t>2024</t>
    </r>
    <r>
      <rPr>
        <b/>
        <sz val="16"/>
        <rFont val="Times New Roman"/>
        <family val="1"/>
        <charset val="204"/>
      </rPr>
      <t xml:space="preserve"> год                          МБОУ СОШ с.Верхняя Матренка</t>
    </r>
  </si>
  <si>
    <t>Директор МБОУ СОШ с.В.Матренка</t>
  </si>
  <si>
    <t>Перова Л.В.</t>
  </si>
  <si>
    <t>Дарьина Наталия Ивановна</t>
  </si>
  <si>
    <t>МБОУ СОШ с.В.Матренка по дополнительной платной образовательной</t>
  </si>
  <si>
    <r>
      <t xml:space="preserve">Смета расходов  по платным услугам на </t>
    </r>
    <r>
      <rPr>
        <b/>
        <sz val="16"/>
        <color rgb="FFFF0000"/>
        <rFont val="Times New Roman"/>
        <family val="1"/>
        <charset val="204"/>
      </rPr>
      <t>2024</t>
    </r>
    <r>
      <rPr>
        <b/>
        <sz val="16"/>
        <rFont val="Times New Roman"/>
        <family val="1"/>
        <charset val="204"/>
      </rPr>
      <t xml:space="preserve"> год                                    МБОУ СОШ с.Верхняя Матренка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</si>
</sst>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7" applyNumberFormat="0" applyAlignment="0" applyProtection="0"/>
    <xf numFmtId="0" fontId="9" fillId="20" borderId="8" applyNumberFormat="0" applyAlignment="0" applyProtection="0"/>
    <xf numFmtId="0" fontId="10" fillId="20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3" fillId="0" borderId="0"/>
  </cellStyleXfs>
  <cellXfs count="180">
    <xf numFmtId="0" fontId="0" fillId="0" borderId="0" xfId="0"/>
    <xf numFmtId="0" fontId="25" fillId="0" borderId="0" xfId="46" applyNumberFormat="1" applyFont="1" applyFill="1" applyBorder="1" applyAlignment="1">
      <alignment horizontal="center" wrapText="1"/>
    </xf>
    <xf numFmtId="2" fontId="25" fillId="0" borderId="0" xfId="46" applyNumberFormat="1" applyFont="1" applyFill="1" applyBorder="1" applyAlignment="1">
      <alignment horizontal="center" wrapText="1"/>
    </xf>
    <xf numFmtId="0" fontId="24" fillId="0" borderId="0" xfId="46" applyNumberFormat="1" applyFont="1" applyFill="1" applyBorder="1" applyAlignment="1">
      <alignment horizontal="left" wrapText="1"/>
    </xf>
    <xf numFmtId="2" fontId="24" fillId="0" borderId="0" xfId="46" applyNumberFormat="1" applyFont="1" applyFill="1" applyBorder="1" applyAlignment="1">
      <alignment wrapText="1"/>
    </xf>
    <xf numFmtId="0" fontId="0" fillId="0" borderId="1" xfId="0" applyBorder="1" applyAlignment="1">
      <alignment vertical="justify"/>
    </xf>
    <xf numFmtId="0" fontId="0" fillId="0" borderId="1" xfId="0" applyBorder="1"/>
    <xf numFmtId="0" fontId="0" fillId="0" borderId="1" xfId="0" applyBorder="1" applyAlignment="1">
      <alignment wrapText="1"/>
    </xf>
    <xf numFmtId="1" fontId="24" fillId="24" borderId="1" xfId="46" applyNumberFormat="1" applyFont="1" applyFill="1" applyBorder="1" applyAlignment="1">
      <alignment horizontal="center" wrapText="1"/>
    </xf>
    <xf numFmtId="2" fontId="25" fillId="24" borderId="1" xfId="46" applyNumberFormat="1" applyFont="1" applyFill="1" applyBorder="1" applyAlignment="1"/>
    <xf numFmtId="1" fontId="25" fillId="24" borderId="1" xfId="46" applyNumberFormat="1" applyFont="1" applyFill="1" applyBorder="1" applyAlignment="1">
      <alignment horizontal="center"/>
    </xf>
    <xf numFmtId="0" fontId="26" fillId="24" borderId="0" xfId="46" applyNumberFormat="1" applyFont="1" applyFill="1" applyAlignment="1"/>
    <xf numFmtId="2" fontId="26" fillId="24" borderId="0" xfId="46" applyNumberFormat="1" applyFont="1" applyFill="1" applyAlignment="1"/>
    <xf numFmtId="2" fontId="25" fillId="0" borderId="16" xfId="46" applyNumberFormat="1" applyFont="1" applyFill="1" applyBorder="1" applyAlignment="1">
      <alignment horizontal="center" vertical="center" wrapText="1"/>
    </xf>
    <xf numFmtId="2" fontId="25" fillId="0" borderId="18" xfId="46" applyNumberFormat="1" applyFont="1" applyFill="1" applyBorder="1" applyAlignment="1">
      <alignment horizontal="center" vertical="center"/>
    </xf>
    <xf numFmtId="2" fontId="25" fillId="0" borderId="1" xfId="46" applyNumberFormat="1" applyFont="1" applyFill="1" applyBorder="1" applyAlignment="1">
      <alignment horizontal="center" vertical="center"/>
    </xf>
    <xf numFmtId="2" fontId="26" fillId="0" borderId="0" xfId="46" applyNumberFormat="1" applyFont="1" applyFill="1" applyAlignment="1">
      <alignment horizontal="center"/>
    </xf>
    <xf numFmtId="2" fontId="26" fillId="0" borderId="2" xfId="46" applyNumberFormat="1" applyFont="1" applyFill="1" applyBorder="1" applyAlignment="1">
      <alignment horizontal="center"/>
    </xf>
    <xf numFmtId="2" fontId="4" fillId="0" borderId="1" xfId="46" applyNumberFormat="1" applyFont="1" applyFill="1" applyBorder="1" applyAlignment="1">
      <alignment horizontal="center" vertical="center" wrapText="1"/>
    </xf>
    <xf numFmtId="2" fontId="25" fillId="0" borderId="1" xfId="46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0" xfId="46" applyNumberFormat="1" applyFont="1" applyFill="1"/>
    <xf numFmtId="2" fontId="25" fillId="0" borderId="2" xfId="46" applyNumberFormat="1" applyFont="1" applyFill="1" applyBorder="1" applyAlignment="1">
      <alignment horizontal="center" vertical="center" wrapText="1"/>
    </xf>
    <xf numFmtId="0" fontId="25" fillId="0" borderId="2" xfId="46" applyNumberFormat="1" applyFont="1" applyFill="1" applyBorder="1" applyAlignment="1">
      <alignment horizontal="center" vertical="center" wrapText="1"/>
    </xf>
    <xf numFmtId="1" fontId="25" fillId="0" borderId="1" xfId="46" applyNumberFormat="1" applyFont="1" applyFill="1" applyBorder="1" applyAlignment="1">
      <alignment horizontal="center" vertical="center"/>
    </xf>
    <xf numFmtId="1" fontId="25" fillId="0" borderId="1" xfId="46" applyNumberFormat="1" applyFont="1" applyFill="1" applyBorder="1" applyAlignment="1">
      <alignment horizontal="center" wrapText="1"/>
    </xf>
    <xf numFmtId="1" fontId="25" fillId="0" borderId="20" xfId="46" applyNumberFormat="1" applyFont="1" applyFill="1" applyBorder="1" applyAlignment="1">
      <alignment horizontal="center" wrapText="1"/>
    </xf>
    <xf numFmtId="1" fontId="27" fillId="0" borderId="23" xfId="46" applyNumberFormat="1" applyFont="1" applyFill="1" applyBorder="1" applyAlignment="1">
      <alignment horizontal="center" wrapText="1"/>
    </xf>
    <xf numFmtId="1" fontId="27" fillId="0" borderId="25" xfId="46" applyNumberFormat="1" applyFont="1" applyFill="1" applyBorder="1" applyAlignment="1">
      <alignment horizontal="center" wrapText="1"/>
    </xf>
    <xf numFmtId="2" fontId="25" fillId="0" borderId="28" xfId="46" applyNumberFormat="1" applyFont="1" applyFill="1" applyBorder="1" applyAlignment="1">
      <alignment horizontal="center" vertical="center" wrapText="1"/>
    </xf>
    <xf numFmtId="0" fontId="1" fillId="0" borderId="0" xfId="0" applyFont="1"/>
    <xf numFmtId="1" fontId="26" fillId="0" borderId="31" xfId="46" applyNumberFormat="1" applyFont="1" applyFill="1" applyBorder="1" applyAlignment="1">
      <alignment horizontal="center" vertical="center" wrapText="1"/>
    </xf>
    <xf numFmtId="1" fontId="26" fillId="0" borderId="1" xfId="46" applyNumberFormat="1" applyFont="1" applyFill="1" applyBorder="1" applyAlignment="1">
      <alignment horizontal="center" vertical="center" wrapText="1"/>
    </xf>
    <xf numFmtId="1" fontId="26" fillId="0" borderId="2" xfId="46" applyNumberFormat="1" applyFont="1" applyFill="1" applyBorder="1" applyAlignment="1">
      <alignment horizontal="center"/>
    </xf>
    <xf numFmtId="1" fontId="26" fillId="24" borderId="1" xfId="46" applyNumberFormat="1" applyFont="1" applyFill="1" applyBorder="1" applyAlignment="1">
      <alignment horizontal="center"/>
    </xf>
    <xf numFmtId="0" fontId="26" fillId="0" borderId="0" xfId="46" applyNumberFormat="1" applyFont="1" applyFill="1" applyAlignment="1">
      <alignment horizontal="center"/>
    </xf>
    <xf numFmtId="0" fontId="25" fillId="0" borderId="1" xfId="46" applyNumberFormat="1" applyFont="1" applyFill="1" applyBorder="1" applyAlignment="1">
      <alignment vertical="center" wrapText="1"/>
    </xf>
    <xf numFmtId="1" fontId="25" fillId="0" borderId="1" xfId="46" applyNumberFormat="1" applyFont="1" applyFill="1" applyBorder="1" applyAlignment="1">
      <alignment horizontal="center" vertical="center" wrapText="1"/>
    </xf>
    <xf numFmtId="1" fontId="25" fillId="0" borderId="0" xfId="46" applyNumberFormat="1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2" fontId="0" fillId="0" borderId="0" xfId="0" applyNumberFormat="1"/>
    <xf numFmtId="2" fontId="0" fillId="25" borderId="1" xfId="0" applyNumberFormat="1" applyFill="1" applyBorder="1" applyAlignment="1">
      <alignment horizontal="center" vertical="top" wrapText="1"/>
    </xf>
    <xf numFmtId="0" fontId="0" fillId="25" borderId="1" xfId="0" applyFill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3" fillId="0" borderId="0" xfId="0" applyFont="1"/>
    <xf numFmtId="0" fontId="33" fillId="0" borderId="1" xfId="0" applyFont="1" applyBorder="1" applyAlignment="1">
      <alignment vertical="justify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justify"/>
    </xf>
    <xf numFmtId="0" fontId="34" fillId="0" borderId="0" xfId="0" applyFont="1" applyAlignment="1">
      <alignment vertical="justify"/>
    </xf>
    <xf numFmtId="0" fontId="33" fillId="0" borderId="0" xfId="0" applyFont="1" applyAlignment="1">
      <alignment vertical="justify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ont="1"/>
    <xf numFmtId="0" fontId="31" fillId="0" borderId="1" xfId="0" applyFont="1" applyBorder="1" applyAlignment="1">
      <alignment horizontal="center" vertical="justify"/>
    </xf>
    <xf numFmtId="9" fontId="31" fillId="0" borderId="1" xfId="0" applyNumberFormat="1" applyFont="1" applyBorder="1" applyAlignment="1">
      <alignment horizontal="center" vertical="justify"/>
    </xf>
    <xf numFmtId="0" fontId="0" fillId="0" borderId="1" xfId="0" applyFont="1" applyBorder="1" applyAlignment="1">
      <alignment horizontal="center" vertical="justify"/>
    </xf>
    <xf numFmtId="0" fontId="31" fillId="0" borderId="1" xfId="0" applyFont="1" applyBorder="1" applyAlignment="1">
      <alignment vertical="justify"/>
    </xf>
    <xf numFmtId="0" fontId="0" fillId="0" borderId="1" xfId="0" applyFont="1" applyBorder="1" applyAlignment="1">
      <alignment vertical="justify"/>
    </xf>
    <xf numFmtId="2" fontId="0" fillId="0" borderId="1" xfId="0" applyNumberFormat="1" applyFont="1" applyBorder="1" applyAlignment="1">
      <alignment horizontal="center" vertical="justify"/>
    </xf>
    <xf numFmtId="2" fontId="31" fillId="0" borderId="1" xfId="0" applyNumberFormat="1" applyFont="1" applyBorder="1" applyAlignment="1">
      <alignment horizontal="center" vertical="justify"/>
    </xf>
    <xf numFmtId="1" fontId="0" fillId="0" borderId="1" xfId="0" applyNumberFormat="1" applyFont="1" applyBorder="1" applyAlignment="1">
      <alignment horizontal="center" vertical="justify"/>
    </xf>
    <xf numFmtId="1" fontId="31" fillId="0" borderId="1" xfId="0" applyNumberFormat="1" applyFont="1" applyBorder="1" applyAlignment="1">
      <alignment horizontal="center" vertical="justify"/>
    </xf>
    <xf numFmtId="0" fontId="0" fillId="0" borderId="0" xfId="0" applyFill="1"/>
    <xf numFmtId="2" fontId="0" fillId="0" borderId="0" xfId="0" applyNumberFormat="1" applyFill="1"/>
    <xf numFmtId="1" fontId="24" fillId="0" borderId="1" xfId="46" applyNumberFormat="1" applyFont="1" applyFill="1" applyBorder="1" applyAlignment="1">
      <alignment horizontal="center" wrapText="1"/>
    </xf>
    <xf numFmtId="1" fontId="0" fillId="0" borderId="0" xfId="0" applyNumberFormat="1" applyFill="1"/>
    <xf numFmtId="2" fontId="25" fillId="0" borderId="1" xfId="46" applyNumberFormat="1" applyFont="1" applyFill="1" applyBorder="1" applyAlignment="1">
      <alignment vertical="justify"/>
    </xf>
    <xf numFmtId="2" fontId="25" fillId="0" borderId="1" xfId="46" applyNumberFormat="1" applyFont="1" applyFill="1" applyBorder="1" applyAlignment="1"/>
    <xf numFmtId="0" fontId="1" fillId="0" borderId="0" xfId="0" applyFont="1" applyFill="1"/>
    <xf numFmtId="0" fontId="25" fillId="0" borderId="1" xfId="46" applyNumberFormat="1" applyFont="1" applyFill="1" applyBorder="1" applyAlignment="1">
      <alignment horizontal="center" vertical="center" wrapText="1"/>
    </xf>
    <xf numFmtId="1" fontId="25" fillId="0" borderId="1" xfId="46" applyNumberFormat="1" applyFont="1" applyFill="1" applyBorder="1" applyAlignment="1">
      <alignment horizontal="center"/>
    </xf>
    <xf numFmtId="2" fontId="1" fillId="0" borderId="0" xfId="0" applyNumberFormat="1" applyFont="1" applyFill="1"/>
    <xf numFmtId="1" fontId="26" fillId="0" borderId="1" xfId="46" applyNumberFormat="1" applyFont="1" applyFill="1" applyBorder="1" applyAlignment="1">
      <alignment horizontal="center"/>
    </xf>
    <xf numFmtId="0" fontId="26" fillId="0" borderId="0" xfId="46" applyNumberFormat="1" applyFont="1" applyFill="1" applyAlignment="1"/>
    <xf numFmtId="2" fontId="26" fillId="0" borderId="0" xfId="46" applyNumberFormat="1" applyFont="1" applyFill="1" applyAlignment="1"/>
    <xf numFmtId="0" fontId="23" fillId="0" borderId="0" xfId="46" applyNumberFormat="1" applyFont="1" applyFill="1" applyBorder="1" applyAlignment="1">
      <alignment horizontal="center" wrapText="1"/>
    </xf>
    <xf numFmtId="0" fontId="26" fillId="0" borderId="0" xfId="46" applyNumberFormat="1" applyFont="1" applyFill="1" applyBorder="1" applyAlignment="1">
      <alignment horizontal="center" vertical="center" wrapText="1"/>
    </xf>
    <xf numFmtId="1" fontId="26" fillId="0" borderId="37" xfId="4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justify"/>
    </xf>
    <xf numFmtId="1" fontId="26" fillId="24" borderId="1" xfId="46" applyNumberFormat="1" applyFont="1" applyFill="1" applyBorder="1" applyAlignment="1">
      <alignment horizontal="center"/>
    </xf>
    <xf numFmtId="0" fontId="24" fillId="24" borderId="4" xfId="46" applyNumberFormat="1" applyFont="1" applyFill="1" applyBorder="1" applyAlignment="1">
      <alignment horizontal="left" wrapText="1"/>
    </xf>
    <xf numFmtId="0" fontId="24" fillId="24" borderId="6" xfId="46" applyNumberFormat="1" applyFont="1" applyFill="1" applyBorder="1" applyAlignment="1">
      <alignment horizontal="left" wrapText="1"/>
    </xf>
    <xf numFmtId="0" fontId="24" fillId="24" borderId="5" xfId="46" applyNumberFormat="1" applyFont="1" applyFill="1" applyBorder="1" applyAlignment="1">
      <alignment horizontal="left" wrapText="1"/>
    </xf>
    <xf numFmtId="0" fontId="25" fillId="24" borderId="1" xfId="46" applyNumberFormat="1" applyFont="1" applyFill="1" applyBorder="1" applyAlignment="1">
      <alignment horizontal="center" vertical="center" wrapText="1"/>
    </xf>
    <xf numFmtId="0" fontId="25" fillId="24" borderId="4" xfId="46" applyNumberFormat="1" applyFont="1" applyFill="1" applyBorder="1" applyAlignment="1">
      <alignment horizontal="center" vertical="center" wrapText="1"/>
    </xf>
    <xf numFmtId="0" fontId="25" fillId="24" borderId="6" xfId="46" applyNumberFormat="1" applyFont="1" applyFill="1" applyBorder="1" applyAlignment="1">
      <alignment horizontal="center" vertical="center" wrapText="1"/>
    </xf>
    <xf numFmtId="0" fontId="25" fillId="24" borderId="5" xfId="46" applyNumberFormat="1" applyFont="1" applyFill="1" applyBorder="1" applyAlignment="1">
      <alignment horizontal="center" vertical="center" wrapText="1"/>
    </xf>
    <xf numFmtId="0" fontId="26" fillId="24" borderId="4" xfId="46" applyNumberFormat="1" applyFont="1" applyFill="1" applyBorder="1" applyAlignment="1"/>
    <xf numFmtId="0" fontId="26" fillId="24" borderId="6" xfId="46" applyNumberFormat="1" applyFont="1" applyFill="1" applyBorder="1" applyAlignment="1"/>
    <xf numFmtId="0" fontId="26" fillId="24" borderId="5" xfId="46" applyNumberFormat="1" applyFont="1" applyFill="1" applyBorder="1" applyAlignment="1"/>
    <xf numFmtId="0" fontId="24" fillId="24" borderId="1" xfId="46" applyNumberFormat="1" applyFont="1" applyFill="1" applyBorder="1" applyAlignment="1">
      <alignment horizontal="left" wrapText="1"/>
    </xf>
    <xf numFmtId="0" fontId="28" fillId="24" borderId="0" xfId="46" applyNumberFormat="1" applyFont="1" applyFill="1" applyBorder="1" applyAlignment="1">
      <alignment horizontal="center"/>
    </xf>
    <xf numFmtId="0" fontId="26" fillId="0" borderId="4" xfId="46" applyNumberFormat="1" applyFont="1" applyFill="1" applyBorder="1" applyAlignment="1">
      <alignment horizontal="center" vertical="center" wrapText="1"/>
    </xf>
    <xf numFmtId="0" fontId="26" fillId="0" borderId="6" xfId="46" applyNumberFormat="1" applyFont="1" applyFill="1" applyBorder="1" applyAlignment="1">
      <alignment horizontal="center" vertical="center" wrapText="1"/>
    </xf>
    <xf numFmtId="0" fontId="26" fillId="0" borderId="5" xfId="46" applyNumberFormat="1" applyFont="1" applyFill="1" applyBorder="1" applyAlignment="1">
      <alignment horizontal="center" vertical="center" wrapText="1"/>
    </xf>
    <xf numFmtId="0" fontId="25" fillId="0" borderId="4" xfId="46" applyNumberFormat="1" applyFont="1" applyFill="1" applyBorder="1" applyAlignment="1">
      <alignment horizontal="center" vertical="center" wrapText="1"/>
    </xf>
    <xf numFmtId="0" fontId="25" fillId="0" borderId="5" xfId="46" applyNumberFormat="1" applyFont="1" applyFill="1" applyBorder="1" applyAlignment="1">
      <alignment horizontal="center" vertical="center" wrapText="1"/>
    </xf>
    <xf numFmtId="0" fontId="26" fillId="0" borderId="37" xfId="46" applyNumberFormat="1" applyFont="1" applyFill="1" applyBorder="1" applyAlignment="1">
      <alignment horizontal="center"/>
    </xf>
    <xf numFmtId="0" fontId="26" fillId="0" borderId="34" xfId="46" applyNumberFormat="1" applyFont="1" applyFill="1" applyBorder="1" applyAlignment="1">
      <alignment horizontal="center" wrapText="1"/>
    </xf>
    <xf numFmtId="0" fontId="23" fillId="0" borderId="0" xfId="46" applyNumberFormat="1" applyFont="1" applyFill="1" applyAlignment="1">
      <alignment horizontal="center" wrapText="1"/>
    </xf>
    <xf numFmtId="0" fontId="23" fillId="0" borderId="38" xfId="46" applyNumberFormat="1" applyFont="1" applyFill="1" applyBorder="1" applyAlignment="1">
      <alignment horizontal="center" wrapText="1"/>
    </xf>
    <xf numFmtId="0" fontId="26" fillId="0" borderId="27" xfId="46" applyNumberFormat="1" applyFont="1" applyFill="1" applyBorder="1" applyAlignment="1">
      <alignment horizontal="center"/>
    </xf>
    <xf numFmtId="0" fontId="26" fillId="0" borderId="29" xfId="46" applyNumberFormat="1" applyFont="1" applyFill="1" applyBorder="1" applyAlignment="1">
      <alignment horizontal="center"/>
    </xf>
    <xf numFmtId="0" fontId="26" fillId="0" borderId="30" xfId="46" applyNumberFormat="1" applyFont="1" applyFill="1" applyBorder="1" applyAlignment="1">
      <alignment horizontal="center"/>
    </xf>
    <xf numFmtId="0" fontId="25" fillId="0" borderId="26" xfId="46" applyNumberFormat="1" applyFont="1" applyFill="1" applyBorder="1" applyAlignment="1">
      <alignment horizontal="center" vertical="center" wrapText="1"/>
    </xf>
    <xf numFmtId="0" fontId="25" fillId="0" borderId="17" xfId="46" applyNumberFormat="1" applyFont="1" applyFill="1" applyBorder="1" applyAlignment="1">
      <alignment horizontal="center" vertical="center" wrapText="1"/>
    </xf>
    <xf numFmtId="0" fontId="25" fillId="0" borderId="19" xfId="46" applyNumberFormat="1" applyFont="1" applyFill="1" applyBorder="1" applyAlignment="1">
      <alignment horizontal="center" vertical="center" wrapText="1"/>
    </xf>
    <xf numFmtId="0" fontId="27" fillId="0" borderId="21" xfId="46" applyNumberFormat="1" applyFont="1" applyFill="1" applyBorder="1" applyAlignment="1">
      <alignment horizontal="center" wrapText="1"/>
    </xf>
    <xf numFmtId="0" fontId="27" fillId="0" borderId="24" xfId="46" applyNumberFormat="1" applyFont="1" applyFill="1" applyBorder="1" applyAlignment="1">
      <alignment horizontal="center" wrapText="1"/>
    </xf>
    <xf numFmtId="0" fontId="23" fillId="0" borderId="34" xfId="46" applyNumberFormat="1" applyFont="1" applyFill="1" applyBorder="1" applyAlignment="1">
      <alignment horizontal="center" wrapText="1"/>
    </xf>
    <xf numFmtId="0" fontId="26" fillId="0" borderId="35" xfId="46" applyNumberFormat="1" applyFont="1" applyFill="1" applyBorder="1" applyAlignment="1">
      <alignment horizontal="center"/>
    </xf>
    <xf numFmtId="0" fontId="26" fillId="0" borderId="36" xfId="46" applyNumberFormat="1" applyFont="1" applyFill="1" applyBorder="1" applyAlignment="1">
      <alignment horizontal="center"/>
    </xf>
    <xf numFmtId="0" fontId="26" fillId="0" borderId="33" xfId="46" applyNumberFormat="1" applyFont="1" applyFill="1" applyBorder="1" applyAlignment="1">
      <alignment horizontal="center"/>
    </xf>
    <xf numFmtId="0" fontId="26" fillId="0" borderId="38" xfId="46" applyNumberFormat="1" applyFont="1" applyFill="1" applyBorder="1" applyAlignment="1">
      <alignment horizontal="center"/>
    </xf>
    <xf numFmtId="1" fontId="25" fillId="24" borderId="4" xfId="46" applyNumberFormat="1" applyFont="1" applyFill="1" applyBorder="1" applyAlignment="1">
      <alignment horizontal="center" wrapText="1"/>
    </xf>
    <xf numFmtId="1" fontId="25" fillId="24" borderId="6" xfId="46" applyNumberFormat="1" applyFont="1" applyFill="1" applyBorder="1" applyAlignment="1">
      <alignment horizontal="center" wrapText="1"/>
    </xf>
    <xf numFmtId="1" fontId="25" fillId="24" borderId="5" xfId="46" applyNumberFormat="1" applyFont="1" applyFill="1" applyBorder="1" applyAlignment="1">
      <alignment horizontal="center" wrapText="1"/>
    </xf>
    <xf numFmtId="0" fontId="25" fillId="0" borderId="26" xfId="46" applyNumberFormat="1" applyFont="1" applyFill="1" applyBorder="1" applyAlignment="1">
      <alignment horizontal="center" vertical="center"/>
    </xf>
    <xf numFmtId="0" fontId="25" fillId="0" borderId="32" xfId="46" applyNumberFormat="1" applyFont="1" applyFill="1" applyBorder="1" applyAlignment="1">
      <alignment horizontal="center" vertical="center"/>
    </xf>
    <xf numFmtId="0" fontId="25" fillId="0" borderId="17" xfId="46" applyNumberFormat="1" applyFont="1" applyFill="1" applyBorder="1" applyAlignment="1">
      <alignment horizontal="center" vertical="center"/>
    </xf>
    <xf numFmtId="0" fontId="25" fillId="0" borderId="19" xfId="46" applyNumberFormat="1" applyFont="1" applyFill="1" applyBorder="1" applyAlignment="1">
      <alignment vertical="center" wrapText="1"/>
    </xf>
    <xf numFmtId="0" fontId="25" fillId="0" borderId="6" xfId="46" applyNumberFormat="1" applyFont="1" applyFill="1" applyBorder="1" applyAlignment="1">
      <alignment vertical="center" wrapText="1"/>
    </xf>
    <xf numFmtId="0" fontId="25" fillId="0" borderId="5" xfId="46" applyNumberFormat="1" applyFont="1" applyFill="1" applyBorder="1" applyAlignment="1">
      <alignment vertical="center" wrapText="1"/>
    </xf>
    <xf numFmtId="0" fontId="26" fillId="0" borderId="21" xfId="46" applyNumberFormat="1" applyFont="1" applyFill="1" applyBorder="1" applyAlignment="1">
      <alignment horizontal="center" vertical="center" wrapText="1"/>
    </xf>
    <xf numFmtId="0" fontId="26" fillId="0" borderId="22" xfId="46" applyNumberFormat="1" applyFont="1" applyFill="1" applyBorder="1" applyAlignment="1">
      <alignment horizontal="center" vertical="center" wrapText="1"/>
    </xf>
    <xf numFmtId="0" fontId="26" fillId="0" borderId="39" xfId="46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 wrapText="1"/>
    </xf>
    <xf numFmtId="0" fontId="30" fillId="0" borderId="4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4" fontId="0" fillId="25" borderId="1" xfId="0" applyNumberFormat="1" applyFill="1" applyBorder="1" applyAlignment="1">
      <alignment horizontal="center" vertical="top" wrapText="1"/>
    </xf>
    <xf numFmtId="0" fontId="0" fillId="25" borderId="1" xfId="0" applyFill="1" applyBorder="1" applyAlignment="1">
      <alignment horizontal="center" vertical="top" wrapText="1"/>
    </xf>
    <xf numFmtId="0" fontId="3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4" xfId="46" applyNumberFormat="1" applyFont="1" applyFill="1" applyBorder="1" applyAlignment="1">
      <alignment horizontal="center" wrapText="1"/>
    </xf>
    <xf numFmtId="0" fontId="25" fillId="0" borderId="6" xfId="46" applyNumberFormat="1" applyFont="1" applyFill="1" applyBorder="1" applyAlignment="1">
      <alignment horizontal="center" wrapText="1"/>
    </xf>
    <xf numFmtId="0" fontId="25" fillId="0" borderId="5" xfId="46" applyNumberFormat="1" applyFont="1" applyFill="1" applyBorder="1" applyAlignment="1">
      <alignment horizontal="center" wrapText="1"/>
    </xf>
    <xf numFmtId="0" fontId="26" fillId="0" borderId="1" xfId="46" applyNumberFormat="1" applyFont="1" applyFill="1" applyBorder="1" applyAlignment="1">
      <alignment horizontal="center"/>
    </xf>
    <xf numFmtId="1" fontId="26" fillId="0" borderId="1" xfId="46" applyNumberFormat="1" applyFont="1" applyFill="1" applyBorder="1" applyAlignment="1">
      <alignment horizontal="center"/>
    </xf>
    <xf numFmtId="0" fontId="26" fillId="0" borderId="41" xfId="46" applyNumberFormat="1" applyFont="1" applyFill="1" applyBorder="1" applyAlignment="1">
      <alignment horizontal="center"/>
    </xf>
    <xf numFmtId="0" fontId="26" fillId="0" borderId="42" xfId="46" applyNumberFormat="1" applyFont="1" applyFill="1" applyBorder="1" applyAlignment="1">
      <alignment horizontal="center"/>
    </xf>
    <xf numFmtId="0" fontId="28" fillId="0" borderId="0" xfId="46" applyNumberFormat="1" applyFont="1" applyFill="1" applyBorder="1" applyAlignment="1">
      <alignment horizontal="center"/>
    </xf>
    <xf numFmtId="0" fontId="24" fillId="0" borderId="4" xfId="46" applyNumberFormat="1" applyFont="1" applyFill="1" applyBorder="1" applyAlignment="1">
      <alignment horizontal="left" wrapText="1"/>
    </xf>
    <xf numFmtId="0" fontId="24" fillId="0" borderId="6" xfId="46" applyNumberFormat="1" applyFont="1" applyFill="1" applyBorder="1" applyAlignment="1">
      <alignment horizontal="left" wrapText="1"/>
    </xf>
    <xf numFmtId="0" fontId="24" fillId="0" borderId="5" xfId="46" applyNumberFormat="1" applyFont="1" applyFill="1" applyBorder="1" applyAlignment="1">
      <alignment horizontal="left" wrapText="1"/>
    </xf>
    <xf numFmtId="0" fontId="24" fillId="0" borderId="1" xfId="46" applyNumberFormat="1" applyFont="1" applyFill="1" applyBorder="1" applyAlignment="1">
      <alignment horizontal="left" wrapText="1"/>
    </xf>
    <xf numFmtId="0" fontId="25" fillId="0" borderId="1" xfId="46" applyNumberFormat="1" applyFont="1" applyFill="1" applyBorder="1" applyAlignment="1">
      <alignment horizontal="center" vertical="center" wrapText="1"/>
    </xf>
    <xf numFmtId="0" fontId="25" fillId="0" borderId="1" xfId="46" applyNumberFormat="1" applyFont="1" applyFill="1" applyBorder="1" applyAlignment="1">
      <alignment vertical="center" wrapText="1"/>
    </xf>
    <xf numFmtId="0" fontId="26" fillId="0" borderId="4" xfId="46" applyNumberFormat="1" applyFont="1" applyFill="1" applyBorder="1" applyAlignment="1"/>
    <xf numFmtId="0" fontId="26" fillId="0" borderId="6" xfId="46" applyNumberFormat="1" applyFont="1" applyFill="1" applyBorder="1" applyAlignment="1"/>
    <xf numFmtId="0" fontId="26" fillId="0" borderId="5" xfId="46" applyNumberFormat="1" applyFont="1" applyFill="1" applyBorder="1" applyAlignment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1"/>
    <cellStyle name="Обычный 3" xfId="46"/>
    <cellStyle name="Обычный 4" xfId="45"/>
    <cellStyle name="Обычный 5" xfId="3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Финансовый 2" xfId="2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4" zoomScale="73" zoomScaleNormal="100" zoomScaleSheetLayoutView="73" workbookViewId="0">
      <selection activeCell="A31" sqref="A31:XFD39"/>
    </sheetView>
  </sheetViews>
  <sheetFormatPr defaultColWidth="8.85546875" defaultRowHeight="15" x14ac:dyDescent="0.25"/>
  <cols>
    <col min="1" max="3" width="17.7109375" style="20" customWidth="1"/>
    <col min="4" max="6" width="13" style="20" customWidth="1"/>
    <col min="7" max="7" width="8.85546875" style="20"/>
    <col min="8" max="8" width="19.5703125" style="20" customWidth="1"/>
    <col min="9" max="16384" width="8.85546875" style="20"/>
  </cols>
  <sheetData>
    <row r="1" spans="1:8" ht="18.600000000000001" customHeight="1" x14ac:dyDescent="0.25">
      <c r="A1" s="112" t="s">
        <v>33</v>
      </c>
      <c r="B1" s="112"/>
      <c r="C1" s="112"/>
      <c r="D1" s="112"/>
      <c r="E1" s="112"/>
      <c r="F1" s="112"/>
      <c r="G1" s="21"/>
      <c r="H1" s="21"/>
    </row>
    <row r="2" spans="1:8" ht="18.600000000000001" customHeight="1" thickBot="1" x14ac:dyDescent="0.3">
      <c r="A2" s="113"/>
      <c r="B2" s="113"/>
      <c r="C2" s="113"/>
      <c r="D2" s="113"/>
      <c r="E2" s="113"/>
      <c r="F2" s="113"/>
      <c r="G2" s="21"/>
      <c r="H2" s="21"/>
    </row>
    <row r="3" spans="1:8" ht="15.75" thickBot="1" x14ac:dyDescent="0.3">
      <c r="A3" s="114" t="s">
        <v>21</v>
      </c>
      <c r="B3" s="115"/>
      <c r="C3" s="115"/>
      <c r="D3" s="115"/>
      <c r="E3" s="115"/>
      <c r="F3" s="116"/>
      <c r="G3" s="21"/>
      <c r="H3" s="21"/>
    </row>
    <row r="4" spans="1:8" ht="28.15" customHeight="1" x14ac:dyDescent="0.25">
      <c r="A4" s="117" t="s">
        <v>26</v>
      </c>
      <c r="B4" s="118"/>
      <c r="C4" s="23" t="s">
        <v>34</v>
      </c>
      <c r="D4" s="23" t="s">
        <v>24</v>
      </c>
      <c r="E4" s="22" t="s">
        <v>25</v>
      </c>
      <c r="F4" s="29" t="s">
        <v>23</v>
      </c>
      <c r="G4" s="21"/>
      <c r="H4" s="21"/>
    </row>
    <row r="5" spans="1:8" ht="57" customHeight="1" x14ac:dyDescent="0.25">
      <c r="A5" s="119" t="s">
        <v>35</v>
      </c>
      <c r="B5" s="109"/>
      <c r="C5" s="25">
        <v>60</v>
      </c>
      <c r="D5" s="25">
        <v>75</v>
      </c>
      <c r="E5" s="25">
        <v>19</v>
      </c>
      <c r="F5" s="26">
        <f>+ROUND(C5*D5*E5,0)</f>
        <v>85500</v>
      </c>
      <c r="G5" s="21"/>
      <c r="H5" s="21"/>
    </row>
    <row r="6" spans="1:8" ht="19.5" thickBot="1" x14ac:dyDescent="0.35">
      <c r="A6" s="120" t="s">
        <v>1</v>
      </c>
      <c r="B6" s="121"/>
      <c r="C6" s="27"/>
      <c r="D6" s="27"/>
      <c r="E6" s="27"/>
      <c r="F6" s="28">
        <f>+SUM(F5:F5)</f>
        <v>85500</v>
      </c>
      <c r="G6" s="38">
        <f>+F6-F41</f>
        <v>-31601</v>
      </c>
      <c r="H6" s="21"/>
    </row>
    <row r="7" spans="1:8" ht="14.45" x14ac:dyDescent="0.3">
      <c r="A7" s="1"/>
      <c r="B7" s="1"/>
      <c r="C7" s="1"/>
      <c r="D7" s="2"/>
      <c r="E7" s="2"/>
      <c r="F7" s="2"/>
      <c r="G7" s="21"/>
      <c r="H7" s="21"/>
    </row>
    <row r="8" spans="1:8" ht="15.6" x14ac:dyDescent="0.3">
      <c r="A8" s="3"/>
      <c r="B8" s="3"/>
      <c r="C8" s="3"/>
      <c r="D8" s="3"/>
      <c r="E8" s="3"/>
      <c r="F8" s="4"/>
    </row>
    <row r="9" spans="1:8" ht="18.600000000000001" customHeight="1" x14ac:dyDescent="0.25">
      <c r="A9" s="112" t="s">
        <v>32</v>
      </c>
      <c r="B9" s="112"/>
      <c r="C9" s="112"/>
      <c r="D9" s="112"/>
      <c r="E9" s="112"/>
      <c r="F9" s="112"/>
      <c r="G9" s="21"/>
      <c r="H9" s="21"/>
    </row>
    <row r="10" spans="1:8" ht="18.600000000000001" customHeight="1" x14ac:dyDescent="0.25">
      <c r="A10" s="122"/>
      <c r="B10" s="122"/>
      <c r="C10" s="122"/>
      <c r="D10" s="122"/>
      <c r="E10" s="122"/>
      <c r="F10" s="122"/>
      <c r="G10" s="21"/>
      <c r="H10" s="21"/>
    </row>
    <row r="11" spans="1:8" ht="15.6" customHeight="1" x14ac:dyDescent="0.25">
      <c r="A11" s="93" t="s">
        <v>3</v>
      </c>
      <c r="B11" s="94"/>
      <c r="C11" s="94"/>
      <c r="D11" s="94"/>
      <c r="E11" s="95"/>
      <c r="F11" s="8">
        <f>+F12+F17</f>
        <v>25651</v>
      </c>
    </row>
    <row r="12" spans="1:8" ht="15.6" customHeight="1" x14ac:dyDescent="0.25">
      <c r="A12" s="93" t="s">
        <v>4</v>
      </c>
      <c r="B12" s="94"/>
      <c r="C12" s="94"/>
      <c r="D12" s="94"/>
      <c r="E12" s="95"/>
      <c r="F12" s="8">
        <f>+F15</f>
        <v>19701</v>
      </c>
    </row>
    <row r="13" spans="1:8" s="30" customFormat="1" ht="27" customHeight="1" x14ac:dyDescent="0.25">
      <c r="A13" s="96" t="s">
        <v>27</v>
      </c>
      <c r="B13" s="96"/>
      <c r="C13" s="97" t="s">
        <v>83</v>
      </c>
      <c r="D13" s="98"/>
      <c r="E13" s="99"/>
      <c r="F13" s="9" t="s">
        <v>28</v>
      </c>
    </row>
    <row r="14" spans="1:8" x14ac:dyDescent="0.25">
      <c r="A14" s="100" t="s">
        <v>6</v>
      </c>
      <c r="B14" s="101"/>
      <c r="C14" s="101"/>
      <c r="D14" s="101"/>
      <c r="E14" s="102"/>
      <c r="F14" s="34">
        <f>+ROUND(F6*23.041578576%,0)</f>
        <v>19701</v>
      </c>
    </row>
    <row r="15" spans="1:8" x14ac:dyDescent="0.25">
      <c r="A15" s="100" t="s">
        <v>7</v>
      </c>
      <c r="B15" s="101"/>
      <c r="C15" s="101"/>
      <c r="D15" s="101"/>
      <c r="E15" s="102"/>
      <c r="F15" s="34">
        <f>+F14</f>
        <v>19701</v>
      </c>
    </row>
    <row r="16" spans="1:8" ht="14.45" x14ac:dyDescent="0.3">
      <c r="A16" s="11"/>
      <c r="B16" s="11"/>
      <c r="C16" s="11"/>
      <c r="D16" s="12"/>
      <c r="E16" s="12"/>
      <c r="F16" s="12"/>
    </row>
    <row r="17" spans="1:6" ht="15.75" x14ac:dyDescent="0.25">
      <c r="A17" s="103" t="s">
        <v>9</v>
      </c>
      <c r="B17" s="103"/>
      <c r="C17" s="103"/>
      <c r="D17" s="103"/>
      <c r="E17" s="103"/>
      <c r="F17" s="8">
        <f>+E22</f>
        <v>5950</v>
      </c>
    </row>
    <row r="18" spans="1:6" x14ac:dyDescent="0.25">
      <c r="A18" s="104" t="s">
        <v>5</v>
      </c>
      <c r="B18" s="104"/>
      <c r="C18" s="104"/>
      <c r="D18" s="104"/>
      <c r="E18" s="104"/>
      <c r="F18" s="104"/>
    </row>
    <row r="19" spans="1:6" x14ac:dyDescent="0.25">
      <c r="A19" s="104" t="s">
        <v>10</v>
      </c>
      <c r="B19" s="104"/>
      <c r="C19" s="104"/>
      <c r="D19" s="104"/>
      <c r="E19" s="104"/>
      <c r="F19" s="104"/>
    </row>
    <row r="20" spans="1:6" x14ac:dyDescent="0.25">
      <c r="A20" s="127" t="s">
        <v>29</v>
      </c>
      <c r="B20" s="128"/>
      <c r="C20" s="128"/>
      <c r="D20" s="128"/>
      <c r="E20" s="129"/>
      <c r="F20" s="10">
        <f>+ROUND(F15*0.302,0)</f>
        <v>5950</v>
      </c>
    </row>
    <row r="21" spans="1:6" x14ac:dyDescent="0.25">
      <c r="A21" s="92" t="s">
        <v>11</v>
      </c>
      <c r="B21" s="92"/>
      <c r="C21" s="92"/>
      <c r="D21" s="92"/>
      <c r="E21" s="92"/>
      <c r="F21" s="34">
        <f>+F20</f>
        <v>5950</v>
      </c>
    </row>
    <row r="22" spans="1:6" x14ac:dyDescent="0.25">
      <c r="A22" s="92" t="s">
        <v>12</v>
      </c>
      <c r="B22" s="92"/>
      <c r="C22" s="92"/>
      <c r="D22" s="92"/>
      <c r="E22" s="92">
        <f>+F21</f>
        <v>5950</v>
      </c>
      <c r="F22" s="92"/>
    </row>
    <row r="23" spans="1:6" x14ac:dyDescent="0.25">
      <c r="A23" s="123" t="s">
        <v>5</v>
      </c>
      <c r="B23" s="124"/>
      <c r="C23" s="124"/>
      <c r="D23" s="124"/>
      <c r="E23" s="124"/>
      <c r="F23" s="125"/>
    </row>
    <row r="24" spans="1:6" ht="15.75" thickBot="1" x14ac:dyDescent="0.3">
      <c r="A24" s="126" t="s">
        <v>15</v>
      </c>
      <c r="B24" s="126"/>
      <c r="C24" s="126"/>
      <c r="D24" s="126"/>
      <c r="E24" s="126"/>
      <c r="F24" s="126"/>
    </row>
    <row r="25" spans="1:6" x14ac:dyDescent="0.25">
      <c r="A25" s="130" t="s">
        <v>13</v>
      </c>
      <c r="B25" s="131"/>
      <c r="C25" s="132"/>
      <c r="D25" s="13" t="s">
        <v>14</v>
      </c>
      <c r="E25" s="13" t="s">
        <v>37</v>
      </c>
      <c r="F25" s="14" t="s">
        <v>8</v>
      </c>
    </row>
    <row r="26" spans="1:6" ht="12" customHeight="1" thickBot="1" x14ac:dyDescent="0.3">
      <c r="A26" s="133" t="s">
        <v>36</v>
      </c>
      <c r="B26" s="134"/>
      <c r="C26" s="135"/>
      <c r="D26" s="37">
        <v>1</v>
      </c>
      <c r="E26" s="15">
        <v>15000</v>
      </c>
      <c r="F26" s="24">
        <f>+ROUND(D26*E26,0)</f>
        <v>15000</v>
      </c>
    </row>
    <row r="27" spans="1:6" ht="15" customHeight="1" thickBot="1" x14ac:dyDescent="0.3">
      <c r="A27" s="136" t="s">
        <v>16</v>
      </c>
      <c r="B27" s="137"/>
      <c r="C27" s="137"/>
      <c r="D27" s="137"/>
      <c r="E27" s="138"/>
      <c r="F27" s="31">
        <f>+F26</f>
        <v>15000</v>
      </c>
    </row>
    <row r="28" spans="1:6" x14ac:dyDescent="0.25">
      <c r="A28" s="110" t="s">
        <v>5</v>
      </c>
      <c r="B28" s="110"/>
      <c r="C28" s="110"/>
      <c r="D28" s="110"/>
      <c r="E28" s="110"/>
      <c r="F28" s="110"/>
    </row>
    <row r="29" spans="1:6" ht="14.45" customHeight="1" x14ac:dyDescent="0.25">
      <c r="A29" s="111" t="s">
        <v>30</v>
      </c>
      <c r="B29" s="111"/>
      <c r="C29" s="111"/>
      <c r="D29" s="111"/>
      <c r="E29" s="111"/>
      <c r="F29" s="111"/>
    </row>
    <row r="30" spans="1:6" ht="25.15" customHeight="1" x14ac:dyDescent="0.25">
      <c r="A30" s="108" t="s">
        <v>18</v>
      </c>
      <c r="B30" s="109"/>
      <c r="C30" s="36" t="s">
        <v>39</v>
      </c>
      <c r="D30" s="19" t="s">
        <v>14</v>
      </c>
      <c r="E30" s="18" t="s">
        <v>17</v>
      </c>
      <c r="F30" s="19" t="s">
        <v>19</v>
      </c>
    </row>
    <row r="31" spans="1:6" ht="12.6" customHeight="1" x14ac:dyDescent="0.25">
      <c r="A31" s="108" t="s">
        <v>38</v>
      </c>
      <c r="B31" s="109"/>
      <c r="C31" s="36" t="s">
        <v>40</v>
      </c>
      <c r="D31" s="37">
        <v>12</v>
      </c>
      <c r="E31" s="24">
        <v>1131.3699999999999</v>
      </c>
      <c r="F31" s="24">
        <f>+ROUND(D31*E31,0)</f>
        <v>13576</v>
      </c>
    </row>
    <row r="32" spans="1:6" ht="12.6" customHeight="1" x14ac:dyDescent="0.25">
      <c r="A32" s="108" t="s">
        <v>41</v>
      </c>
      <c r="B32" s="109"/>
      <c r="C32" s="36" t="s">
        <v>42</v>
      </c>
      <c r="D32" s="37">
        <v>6</v>
      </c>
      <c r="E32" s="24">
        <v>1100</v>
      </c>
      <c r="F32" s="24">
        <f t="shared" ref="F32:F39" si="0">+ROUND(D32*E32,0)</f>
        <v>6600</v>
      </c>
    </row>
    <row r="33" spans="1:6" ht="12.6" customHeight="1" x14ac:dyDescent="0.25">
      <c r="A33" s="108" t="s">
        <v>43</v>
      </c>
      <c r="B33" s="109"/>
      <c r="C33" s="36" t="s">
        <v>42</v>
      </c>
      <c r="D33" s="37">
        <v>9</v>
      </c>
      <c r="E33" s="24">
        <v>110</v>
      </c>
      <c r="F33" s="24">
        <f t="shared" si="0"/>
        <v>990</v>
      </c>
    </row>
    <row r="34" spans="1:6" ht="12.6" customHeight="1" x14ac:dyDescent="0.25">
      <c r="A34" s="108" t="s">
        <v>44</v>
      </c>
      <c r="B34" s="109"/>
      <c r="C34" s="36" t="s">
        <v>45</v>
      </c>
      <c r="D34" s="37">
        <v>14</v>
      </c>
      <c r="E34" s="24">
        <v>175</v>
      </c>
      <c r="F34" s="24">
        <f t="shared" si="0"/>
        <v>2450</v>
      </c>
    </row>
    <row r="35" spans="1:6" ht="12.6" customHeight="1" x14ac:dyDescent="0.25">
      <c r="A35" s="108" t="s">
        <v>46</v>
      </c>
      <c r="B35" s="109"/>
      <c r="C35" s="36" t="s">
        <v>31</v>
      </c>
      <c r="D35" s="37">
        <v>40</v>
      </c>
      <c r="E35" s="24">
        <v>55</v>
      </c>
      <c r="F35" s="24">
        <f t="shared" si="0"/>
        <v>2200</v>
      </c>
    </row>
    <row r="36" spans="1:6" ht="12.6" customHeight="1" x14ac:dyDescent="0.25">
      <c r="A36" s="108" t="s">
        <v>47</v>
      </c>
      <c r="B36" s="109"/>
      <c r="C36" s="36" t="s">
        <v>31</v>
      </c>
      <c r="D36" s="37">
        <v>45</v>
      </c>
      <c r="E36" s="24">
        <v>22.97</v>
      </c>
      <c r="F36" s="24">
        <f t="shared" si="0"/>
        <v>1034</v>
      </c>
    </row>
    <row r="37" spans="1:6" ht="12.6" customHeight="1" x14ac:dyDescent="0.25">
      <c r="A37" s="108" t="s">
        <v>48</v>
      </c>
      <c r="B37" s="109"/>
      <c r="C37" s="36" t="s">
        <v>31</v>
      </c>
      <c r="D37" s="37">
        <v>31</v>
      </c>
      <c r="E37" s="24">
        <v>150</v>
      </c>
      <c r="F37" s="24">
        <f t="shared" si="0"/>
        <v>4650</v>
      </c>
    </row>
    <row r="38" spans="1:6" ht="12.6" customHeight="1" x14ac:dyDescent="0.25">
      <c r="A38" s="108" t="s">
        <v>49</v>
      </c>
      <c r="B38" s="109"/>
      <c r="C38" s="36" t="s">
        <v>31</v>
      </c>
      <c r="D38" s="37">
        <v>30</v>
      </c>
      <c r="E38" s="24">
        <v>100</v>
      </c>
      <c r="F38" s="24">
        <f t="shared" si="0"/>
        <v>3000</v>
      </c>
    </row>
    <row r="39" spans="1:6" ht="12.6" customHeight="1" x14ac:dyDescent="0.25">
      <c r="A39" s="108" t="s">
        <v>50</v>
      </c>
      <c r="B39" s="109"/>
      <c r="C39" s="36" t="s">
        <v>31</v>
      </c>
      <c r="D39" s="37">
        <v>15</v>
      </c>
      <c r="E39" s="24">
        <v>2400</v>
      </c>
      <c r="F39" s="24">
        <f t="shared" si="0"/>
        <v>36000</v>
      </c>
    </row>
    <row r="40" spans="1:6" ht="14.45" customHeight="1" x14ac:dyDescent="0.25">
      <c r="A40" s="105" t="s">
        <v>20</v>
      </c>
      <c r="B40" s="106"/>
      <c r="C40" s="106"/>
      <c r="D40" s="106"/>
      <c r="E40" s="107"/>
      <c r="F40" s="32">
        <f>+SUM(F31:F39)</f>
        <v>70500</v>
      </c>
    </row>
    <row r="41" spans="1:6" x14ac:dyDescent="0.25">
      <c r="A41" s="35"/>
      <c r="B41" s="35"/>
      <c r="C41" s="35"/>
      <c r="D41" s="16"/>
      <c r="E41" s="17" t="s">
        <v>2</v>
      </c>
      <c r="F41" s="33">
        <f>+F27+F40+E22+F11</f>
        <v>117101</v>
      </c>
    </row>
  </sheetData>
  <mergeCells count="37">
    <mergeCell ref="A1:F2"/>
    <mergeCell ref="A3:F3"/>
    <mergeCell ref="A30:B30"/>
    <mergeCell ref="A4:B4"/>
    <mergeCell ref="A5:B5"/>
    <mergeCell ref="A6:B6"/>
    <mergeCell ref="A9:F10"/>
    <mergeCell ref="A23:F23"/>
    <mergeCell ref="A24:F24"/>
    <mergeCell ref="A19:F19"/>
    <mergeCell ref="A20:E20"/>
    <mergeCell ref="A21:E21"/>
    <mergeCell ref="A22:D22"/>
    <mergeCell ref="A25:C25"/>
    <mergeCell ref="A26:C26"/>
    <mergeCell ref="A27:E27"/>
    <mergeCell ref="A28:F28"/>
    <mergeCell ref="A29:F29"/>
    <mergeCell ref="A37:B37"/>
    <mergeCell ref="A38:B38"/>
    <mergeCell ref="A39:B39"/>
    <mergeCell ref="A40:E40"/>
    <mergeCell ref="A31:B31"/>
    <mergeCell ref="A32:B32"/>
    <mergeCell ref="A33:B33"/>
    <mergeCell ref="A34:B34"/>
    <mergeCell ref="A35:B35"/>
    <mergeCell ref="A36:B36"/>
    <mergeCell ref="E22:F22"/>
    <mergeCell ref="A11:E11"/>
    <mergeCell ref="A12:E12"/>
    <mergeCell ref="A13:B13"/>
    <mergeCell ref="C13:E13"/>
    <mergeCell ref="A14:E14"/>
    <mergeCell ref="A15:E15"/>
    <mergeCell ref="A17:E17"/>
    <mergeCell ref="A18:F18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="92" zoomScaleNormal="100" zoomScaleSheetLayoutView="92" workbookViewId="0">
      <selection activeCell="D29" sqref="D29:E29"/>
    </sheetView>
  </sheetViews>
  <sheetFormatPr defaultRowHeight="15" x14ac:dyDescent="0.25"/>
  <cols>
    <col min="1" max="1" width="11.42578125" customWidth="1"/>
    <col min="2" max="2" width="25" customWidth="1"/>
    <col min="3" max="3" width="15.5703125" customWidth="1"/>
    <col min="4" max="4" width="17.140625" customWidth="1"/>
    <col min="5" max="5" width="15.7109375" customWidth="1"/>
  </cols>
  <sheetData>
    <row r="1" spans="1:5" ht="15.75" x14ac:dyDescent="0.25">
      <c r="A1" s="152" t="s">
        <v>52</v>
      </c>
      <c r="B1" s="152"/>
      <c r="C1" s="152"/>
      <c r="D1" s="152"/>
      <c r="E1" s="152"/>
    </row>
    <row r="2" spans="1:5" ht="15.6" x14ac:dyDescent="0.3">
      <c r="A2" s="39"/>
    </row>
    <row r="3" spans="1:5" ht="32.450000000000003" customHeight="1" x14ac:dyDescent="0.25">
      <c r="A3" s="153" t="s">
        <v>88</v>
      </c>
      <c r="B3" s="153"/>
      <c r="C3" s="153"/>
      <c r="D3" s="153"/>
      <c r="E3" s="153"/>
    </row>
    <row r="4" spans="1:5" ht="15.75" x14ac:dyDescent="0.25">
      <c r="A4" s="154" t="s">
        <v>53</v>
      </c>
      <c r="B4" s="154"/>
      <c r="C4" s="154"/>
      <c r="D4" s="154"/>
      <c r="E4" s="154"/>
    </row>
    <row r="5" spans="1:5" ht="15.75" x14ac:dyDescent="0.25">
      <c r="A5" s="155" t="s">
        <v>54</v>
      </c>
      <c r="B5" s="155"/>
      <c r="C5" s="155"/>
      <c r="D5" s="155"/>
      <c r="E5" s="155"/>
    </row>
    <row r="6" spans="1:5" ht="15.75" x14ac:dyDescent="0.25">
      <c r="A6" s="155" t="s">
        <v>55</v>
      </c>
      <c r="B6" s="155"/>
      <c r="C6" s="155"/>
      <c r="D6" s="155"/>
      <c r="E6" s="155"/>
    </row>
    <row r="7" spans="1:5" ht="15.75" x14ac:dyDescent="0.25">
      <c r="A7" s="155" t="s">
        <v>56</v>
      </c>
      <c r="B7" s="155"/>
      <c r="C7" s="155"/>
      <c r="D7" s="155"/>
      <c r="E7" s="155"/>
    </row>
    <row r="8" spans="1:5" ht="15.6" x14ac:dyDescent="0.3">
      <c r="A8" s="40"/>
    </row>
    <row r="9" spans="1:5" ht="15.75" x14ac:dyDescent="0.25">
      <c r="A9" s="143" t="s">
        <v>57</v>
      </c>
      <c r="B9" s="143"/>
      <c r="C9" s="143"/>
      <c r="D9" s="143"/>
      <c r="E9" s="143"/>
    </row>
    <row r="10" spans="1:5" ht="106.15" customHeight="1" x14ac:dyDescent="0.25">
      <c r="A10" s="46" t="s">
        <v>58</v>
      </c>
      <c r="B10" s="46" t="s">
        <v>87</v>
      </c>
      <c r="C10" s="46" t="s">
        <v>59</v>
      </c>
      <c r="D10" s="46" t="s">
        <v>85</v>
      </c>
      <c r="E10" s="46" t="s">
        <v>86</v>
      </c>
    </row>
    <row r="11" spans="1:5" ht="15.75" x14ac:dyDescent="0.25">
      <c r="A11" s="46">
        <v>1</v>
      </c>
      <c r="B11" s="46">
        <v>2</v>
      </c>
      <c r="C11" s="46">
        <v>3</v>
      </c>
      <c r="D11" s="46">
        <v>4</v>
      </c>
      <c r="E11" s="46">
        <v>5</v>
      </c>
    </row>
    <row r="12" spans="1:5" ht="12.6" customHeight="1" x14ac:dyDescent="0.25">
      <c r="A12" s="47" t="s">
        <v>60</v>
      </c>
      <c r="B12" s="54">
        <v>140</v>
      </c>
      <c r="C12" s="55">
        <v>180</v>
      </c>
      <c r="D12" s="49">
        <f>+B12*C12</f>
        <v>25200</v>
      </c>
      <c r="E12" s="49">
        <f>+ROUND(D12*1.302,2)</f>
        <v>32810.400000000001</v>
      </c>
    </row>
    <row r="13" spans="1:5" s="20" customFormat="1" ht="15.6" customHeight="1" x14ac:dyDescent="0.25">
      <c r="A13" s="47" t="s">
        <v>84</v>
      </c>
      <c r="B13" s="54">
        <f>+ROUND(B12*15%,0)</f>
        <v>21</v>
      </c>
      <c r="C13" s="55">
        <v>180</v>
      </c>
      <c r="D13" s="49">
        <f>+B13*C13</f>
        <v>3780</v>
      </c>
      <c r="E13" s="49">
        <f>+ROUND(D13*1.302,2)</f>
        <v>4921.5600000000004</v>
      </c>
    </row>
    <row r="14" spans="1:5" ht="15.75" x14ac:dyDescent="0.25">
      <c r="A14" s="47" t="s">
        <v>28</v>
      </c>
      <c r="B14" s="46"/>
      <c r="C14" s="46"/>
      <c r="D14" s="48"/>
      <c r="E14" s="49">
        <f>+SUM(E12:E13)</f>
        <v>37731.96</v>
      </c>
    </row>
    <row r="15" spans="1:5" ht="15.75" x14ac:dyDescent="0.25">
      <c r="A15" s="41"/>
    </row>
    <row r="16" spans="1:5" ht="15.75" x14ac:dyDescent="0.25">
      <c r="A16" s="143" t="s">
        <v>61</v>
      </c>
      <c r="B16" s="143"/>
      <c r="C16" s="143"/>
      <c r="D16" s="143"/>
      <c r="E16" s="143"/>
    </row>
    <row r="17" spans="1:7" ht="26.45" customHeight="1" x14ac:dyDescent="0.25">
      <c r="A17" s="144" t="s">
        <v>62</v>
      </c>
      <c r="B17" s="144"/>
      <c r="C17" s="144"/>
      <c r="D17" s="144" t="s">
        <v>63</v>
      </c>
      <c r="E17" s="144"/>
    </row>
    <row r="18" spans="1:7" ht="15.75" x14ac:dyDescent="0.25">
      <c r="A18" s="144">
        <v>1</v>
      </c>
      <c r="B18" s="144"/>
      <c r="C18" s="144"/>
      <c r="D18" s="144">
        <v>5</v>
      </c>
      <c r="E18" s="144"/>
    </row>
    <row r="19" spans="1:7" ht="15" customHeight="1" x14ac:dyDescent="0.25">
      <c r="A19" s="139" t="s">
        <v>64</v>
      </c>
      <c r="B19" s="139"/>
      <c r="C19" s="139"/>
      <c r="D19" s="150">
        <v>5217295.7</v>
      </c>
      <c r="E19" s="151"/>
    </row>
    <row r="20" spans="1:7" ht="15" customHeight="1" x14ac:dyDescent="0.25">
      <c r="A20" s="139" t="s">
        <v>65</v>
      </c>
      <c r="B20" s="139"/>
      <c r="C20" s="139"/>
      <c r="D20" s="150">
        <v>1279637.42</v>
      </c>
      <c r="E20" s="151"/>
    </row>
    <row r="21" spans="1:7" ht="15" customHeight="1" x14ac:dyDescent="0.25">
      <c r="A21" s="139" t="s">
        <v>66</v>
      </c>
      <c r="B21" s="139"/>
      <c r="C21" s="139"/>
      <c r="D21" s="151">
        <v>0.45</v>
      </c>
      <c r="E21" s="151"/>
      <c r="F21">
        <f>+D20/D19</f>
        <v>0.24526833317114841</v>
      </c>
    </row>
    <row r="22" spans="1:7" ht="15" customHeight="1" x14ac:dyDescent="0.25">
      <c r="A22" s="139" t="s">
        <v>67</v>
      </c>
      <c r="B22" s="139"/>
      <c r="C22" s="139"/>
      <c r="D22" s="145">
        <f>+ROUND(E14*D21,2)</f>
        <v>16979.38</v>
      </c>
      <c r="E22" s="146"/>
      <c r="F22">
        <f>+E14*D21</f>
        <v>16979.382000000001</v>
      </c>
    </row>
    <row r="23" spans="1:7" ht="15.75" x14ac:dyDescent="0.25">
      <c r="A23" s="41"/>
    </row>
    <row r="24" spans="1:7" ht="15.75" x14ac:dyDescent="0.25">
      <c r="A24" s="143" t="s">
        <v>68</v>
      </c>
      <c r="B24" s="143"/>
      <c r="C24" s="143"/>
      <c r="D24" s="143"/>
      <c r="E24" s="143"/>
    </row>
    <row r="25" spans="1:7" ht="25.9" customHeight="1" x14ac:dyDescent="0.25">
      <c r="A25" s="147" t="s">
        <v>69</v>
      </c>
      <c r="B25" s="148"/>
      <c r="C25" s="149"/>
      <c r="D25" s="141">
        <v>3551560</v>
      </c>
      <c r="E25" s="142"/>
    </row>
    <row r="26" spans="1:7" ht="14.45" customHeight="1" x14ac:dyDescent="0.25">
      <c r="A26" s="139" t="s">
        <v>70</v>
      </c>
      <c r="B26" s="139"/>
      <c r="C26" s="139"/>
      <c r="D26" s="141">
        <v>6320297.1600000001</v>
      </c>
      <c r="E26" s="142"/>
    </row>
    <row r="27" spans="1:7" ht="26.45" customHeight="1" x14ac:dyDescent="0.25">
      <c r="A27" s="139" t="s">
        <v>71</v>
      </c>
      <c r="B27" s="139"/>
      <c r="C27" s="139"/>
      <c r="D27" s="141">
        <v>31693899.859999999</v>
      </c>
      <c r="E27" s="142"/>
    </row>
    <row r="28" spans="1:7" ht="17.45" customHeight="1" x14ac:dyDescent="0.25">
      <c r="A28" s="139" t="s">
        <v>72</v>
      </c>
      <c r="B28" s="139"/>
      <c r="C28" s="139"/>
      <c r="D28" s="141">
        <v>34543178</v>
      </c>
      <c r="E28" s="142"/>
    </row>
    <row r="29" spans="1:7" ht="17.45" customHeight="1" x14ac:dyDescent="0.25">
      <c r="A29" s="139" t="s">
        <v>73</v>
      </c>
      <c r="B29" s="139"/>
      <c r="C29" s="139"/>
      <c r="D29" s="142">
        <v>0.57999999999999996</v>
      </c>
      <c r="E29" s="142"/>
    </row>
    <row r="30" spans="1:7" ht="17.45" customHeight="1" x14ac:dyDescent="0.25">
      <c r="A30" s="139" t="s">
        <v>74</v>
      </c>
      <c r="B30" s="139"/>
      <c r="C30" s="139"/>
      <c r="D30" s="145">
        <f>+ROUND(E14*D29,2)</f>
        <v>21884.54</v>
      </c>
      <c r="E30" s="146"/>
      <c r="F30" s="141">
        <v>21884.54</v>
      </c>
      <c r="G30" s="142"/>
    </row>
    <row r="31" spans="1:7" ht="15.75" x14ac:dyDescent="0.25">
      <c r="A31" s="41"/>
    </row>
    <row r="32" spans="1:7" ht="15.75" x14ac:dyDescent="0.25">
      <c r="A32" s="143" t="s">
        <v>75</v>
      </c>
      <c r="B32" s="143"/>
      <c r="C32" s="143"/>
      <c r="D32" s="143"/>
      <c r="E32" s="143"/>
    </row>
    <row r="33" spans="1:6" ht="16.899999999999999" customHeight="1" x14ac:dyDescent="0.25">
      <c r="A33" s="144" t="s">
        <v>51</v>
      </c>
      <c r="B33" s="144"/>
      <c r="C33" s="144"/>
      <c r="D33" s="46" t="s">
        <v>76</v>
      </c>
      <c r="E33" s="46" t="s">
        <v>76</v>
      </c>
    </row>
    <row r="34" spans="1:6" ht="16.899999999999999" customHeight="1" x14ac:dyDescent="0.25">
      <c r="A34" s="139" t="s">
        <v>77</v>
      </c>
      <c r="B34" s="139"/>
      <c r="C34" s="139"/>
      <c r="D34" s="46"/>
      <c r="E34" s="49">
        <f>+E14</f>
        <v>37731.96</v>
      </c>
      <c r="F34" s="53">
        <f>+E34/E37</f>
        <v>0.49261082972086745</v>
      </c>
    </row>
    <row r="35" spans="1:6" ht="16.899999999999999" customHeight="1" x14ac:dyDescent="0.25">
      <c r="A35" s="139" t="s">
        <v>78</v>
      </c>
      <c r="B35" s="139"/>
      <c r="C35" s="139"/>
      <c r="D35" s="46"/>
      <c r="E35" s="52">
        <f>+D22</f>
        <v>16979.38</v>
      </c>
      <c r="F35" s="53">
        <f>+E35/E37</f>
        <v>0.2216748472633254</v>
      </c>
    </row>
    <row r="36" spans="1:6" ht="16.899999999999999" customHeight="1" x14ac:dyDescent="0.25">
      <c r="A36" s="139" t="s">
        <v>79</v>
      </c>
      <c r="B36" s="139"/>
      <c r="C36" s="139"/>
      <c r="D36" s="46"/>
      <c r="E36" s="52">
        <f>+D30</f>
        <v>21884.54</v>
      </c>
      <c r="F36" s="53">
        <f>+E36/E37</f>
        <v>0.28571432301580713</v>
      </c>
    </row>
    <row r="37" spans="1:6" ht="16.899999999999999" customHeight="1" x14ac:dyDescent="0.25">
      <c r="A37" s="139" t="s">
        <v>80</v>
      </c>
      <c r="B37" s="139"/>
      <c r="C37" s="139"/>
      <c r="D37" s="48"/>
      <c r="E37" s="49">
        <f>+SUM(E34:E36)</f>
        <v>76595.88</v>
      </c>
      <c r="F37" s="53">
        <f>+F34+F35+F36</f>
        <v>1</v>
      </c>
    </row>
    <row r="38" spans="1:6" ht="16.899999999999999" customHeight="1" x14ac:dyDescent="0.25">
      <c r="A38" s="140" t="s">
        <v>81</v>
      </c>
      <c r="B38" s="140"/>
      <c r="C38" s="140"/>
      <c r="D38" s="50"/>
      <c r="E38" s="56">
        <f>+ROUND(E37/8/C12,-1)</f>
        <v>50</v>
      </c>
    </row>
    <row r="39" spans="1:6" ht="16.899999999999999" customHeight="1" x14ac:dyDescent="0.25">
      <c r="A39" s="140" t="s">
        <v>82</v>
      </c>
      <c r="B39" s="140"/>
      <c r="C39" s="140"/>
      <c r="D39" s="50"/>
      <c r="E39" s="51">
        <f>+E38*C12</f>
        <v>9000</v>
      </c>
    </row>
    <row r="40" spans="1:6" ht="15.75" x14ac:dyDescent="0.25">
      <c r="A40" s="42"/>
    </row>
  </sheetData>
  <mergeCells count="42">
    <mergeCell ref="A16:E16"/>
    <mergeCell ref="A1:E1"/>
    <mergeCell ref="A3:E3"/>
    <mergeCell ref="A4:E4"/>
    <mergeCell ref="A5:E5"/>
    <mergeCell ref="A6:E6"/>
    <mergeCell ref="A7:E7"/>
    <mergeCell ref="A9:E9"/>
    <mergeCell ref="D17:E17"/>
    <mergeCell ref="A17:C17"/>
    <mergeCell ref="A18:C18"/>
    <mergeCell ref="A19:C19"/>
    <mergeCell ref="D18:E18"/>
    <mergeCell ref="D19:E19"/>
    <mergeCell ref="A20:C20"/>
    <mergeCell ref="A21:C21"/>
    <mergeCell ref="A22:C22"/>
    <mergeCell ref="A24:E24"/>
    <mergeCell ref="D25:E25"/>
    <mergeCell ref="A25:C25"/>
    <mergeCell ref="D20:E20"/>
    <mergeCell ref="D21:E21"/>
    <mergeCell ref="D22:E22"/>
    <mergeCell ref="A26:C26"/>
    <mergeCell ref="A27:C27"/>
    <mergeCell ref="A28:C28"/>
    <mergeCell ref="A29:C29"/>
    <mergeCell ref="A30:C30"/>
    <mergeCell ref="D26:E26"/>
    <mergeCell ref="D27:E27"/>
    <mergeCell ref="D28:E28"/>
    <mergeCell ref="D29:E29"/>
    <mergeCell ref="D30:E30"/>
    <mergeCell ref="A37:C37"/>
    <mergeCell ref="A38:C38"/>
    <mergeCell ref="A39:C39"/>
    <mergeCell ref="F30:G30"/>
    <mergeCell ref="A32:E32"/>
    <mergeCell ref="A33:C33"/>
    <mergeCell ref="A34:C34"/>
    <mergeCell ref="A35:C35"/>
    <mergeCell ref="A36:C36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13" zoomScale="83" zoomScaleNormal="100" zoomScaleSheetLayoutView="83" workbookViewId="0">
      <selection activeCell="L23" sqref="L23"/>
    </sheetView>
  </sheetViews>
  <sheetFormatPr defaultColWidth="8.85546875" defaultRowHeight="12.75" x14ac:dyDescent="0.2"/>
  <cols>
    <col min="1" max="1" width="3.28515625" style="58" customWidth="1"/>
    <col min="2" max="2" width="33.7109375" style="58" customWidth="1"/>
    <col min="3" max="3" width="8.7109375" style="58" customWidth="1"/>
    <col min="4" max="4" width="9.5703125" style="58" customWidth="1"/>
    <col min="5" max="5" width="10.7109375" style="58" customWidth="1"/>
    <col min="6" max="6" width="10" style="58" customWidth="1"/>
    <col min="7" max="7" width="14.42578125" style="58" customWidth="1"/>
    <col min="8" max="16384" width="8.85546875" style="58"/>
  </cols>
  <sheetData>
    <row r="1" spans="1:7" ht="15" x14ac:dyDescent="0.25">
      <c r="A1" s="156" t="s">
        <v>105</v>
      </c>
      <c r="B1" s="156"/>
      <c r="C1" s="156"/>
      <c r="D1" s="156"/>
      <c r="E1" s="156"/>
      <c r="F1" s="156"/>
      <c r="G1" s="156"/>
    </row>
    <row r="2" spans="1:7" ht="15" x14ac:dyDescent="0.25">
      <c r="A2" s="156" t="s">
        <v>106</v>
      </c>
      <c r="B2" s="156"/>
      <c r="C2" s="156"/>
      <c r="D2" s="156"/>
      <c r="E2" s="156"/>
      <c r="F2" s="156"/>
      <c r="G2" s="156"/>
    </row>
    <row r="3" spans="1:7" ht="30" customHeight="1" x14ac:dyDescent="0.2">
      <c r="A3" s="157" t="s">
        <v>126</v>
      </c>
      <c r="B3" s="157"/>
      <c r="C3" s="157"/>
      <c r="D3" s="157"/>
      <c r="E3" s="157"/>
      <c r="F3" s="157"/>
      <c r="G3" s="157"/>
    </row>
    <row r="4" spans="1:7" ht="14.45" x14ac:dyDescent="0.3">
      <c r="A4" s="65"/>
      <c r="B4" s="65"/>
      <c r="C4" s="65"/>
      <c r="D4" s="65"/>
      <c r="E4" s="65"/>
      <c r="F4" s="65"/>
      <c r="G4" s="65"/>
    </row>
    <row r="5" spans="1:7" ht="15" x14ac:dyDescent="0.25">
      <c r="A5" s="65" t="s">
        <v>109</v>
      </c>
      <c r="B5" s="65"/>
      <c r="C5" s="65"/>
      <c r="D5" s="65"/>
      <c r="E5" s="65"/>
      <c r="F5" s="65"/>
      <c r="G5" s="65"/>
    </row>
    <row r="6" spans="1:7" ht="15" x14ac:dyDescent="0.25">
      <c r="A6" s="65" t="s">
        <v>143</v>
      </c>
      <c r="B6" s="65"/>
      <c r="C6" s="65"/>
      <c r="D6" s="65"/>
      <c r="E6" s="65"/>
      <c r="F6" s="65"/>
      <c r="G6" s="65"/>
    </row>
    <row r="7" spans="1:7" ht="15" x14ac:dyDescent="0.25">
      <c r="A7" s="65" t="s">
        <v>141</v>
      </c>
      <c r="B7" s="65"/>
      <c r="C7" s="65"/>
      <c r="D7" s="65"/>
      <c r="E7" s="65"/>
      <c r="F7" s="65"/>
      <c r="G7" s="65"/>
    </row>
    <row r="8" spans="1:7" ht="14.45" hidden="1" x14ac:dyDescent="0.3">
      <c r="A8" s="65" t="s">
        <v>107</v>
      </c>
      <c r="B8" s="65"/>
      <c r="C8" s="65"/>
      <c r="D8" s="65"/>
      <c r="E8" s="65"/>
      <c r="F8" s="65"/>
      <c r="G8" s="65"/>
    </row>
    <row r="9" spans="1:7" ht="14.45" hidden="1" x14ac:dyDescent="0.3">
      <c r="A9" s="65" t="s">
        <v>108</v>
      </c>
      <c r="B9" s="65"/>
      <c r="C9" s="65"/>
      <c r="D9" s="65"/>
      <c r="E9" s="65"/>
      <c r="F9" s="65"/>
      <c r="G9" s="65"/>
    </row>
    <row r="10" spans="1:7" ht="15" x14ac:dyDescent="0.25">
      <c r="A10" s="65" t="s">
        <v>142</v>
      </c>
      <c r="B10" s="65"/>
      <c r="C10" s="65"/>
      <c r="D10" s="65"/>
      <c r="E10" s="65"/>
      <c r="F10" s="65"/>
      <c r="G10" s="65"/>
    </row>
    <row r="11" spans="1:7" ht="15" x14ac:dyDescent="0.25">
      <c r="A11" s="65" t="s">
        <v>139</v>
      </c>
      <c r="B11" s="65"/>
      <c r="C11" s="65"/>
      <c r="D11" s="65"/>
      <c r="E11" s="65"/>
      <c r="F11" s="65"/>
      <c r="G11" s="65"/>
    </row>
    <row r="12" spans="1:7" ht="14.45" x14ac:dyDescent="0.3">
      <c r="A12" s="65"/>
      <c r="B12" s="65"/>
      <c r="C12" s="65"/>
      <c r="D12" s="65"/>
      <c r="E12" s="65"/>
      <c r="F12" s="65"/>
      <c r="G12" s="65"/>
    </row>
    <row r="13" spans="1:7" ht="15" x14ac:dyDescent="0.25">
      <c r="A13" s="65" t="s">
        <v>110</v>
      </c>
      <c r="B13" s="65"/>
      <c r="C13" s="65"/>
      <c r="D13" s="65"/>
      <c r="E13" s="65"/>
      <c r="F13" s="65"/>
      <c r="G13" s="65"/>
    </row>
    <row r="14" spans="1:7" ht="15" x14ac:dyDescent="0.25">
      <c r="A14" s="65" t="s">
        <v>144</v>
      </c>
      <c r="B14" s="65"/>
      <c r="C14" s="65"/>
      <c r="D14" s="65"/>
      <c r="E14" s="65"/>
      <c r="F14" s="65"/>
      <c r="G14" s="65"/>
    </row>
    <row r="15" spans="1:7" ht="6" customHeight="1" x14ac:dyDescent="0.3"/>
    <row r="16" spans="1:7" ht="52.15" customHeight="1" x14ac:dyDescent="0.2">
      <c r="A16" s="60" t="s">
        <v>0</v>
      </c>
      <c r="B16" s="60" t="s">
        <v>111</v>
      </c>
      <c r="C16" s="60" t="s">
        <v>112</v>
      </c>
      <c r="D16" s="60" t="s">
        <v>113</v>
      </c>
      <c r="E16" s="60" t="s">
        <v>114</v>
      </c>
      <c r="F16" s="60" t="s">
        <v>130</v>
      </c>
      <c r="G16" s="64" t="s">
        <v>146</v>
      </c>
    </row>
    <row r="17" spans="1:7" s="62" customFormat="1" ht="15" x14ac:dyDescent="0.25">
      <c r="A17" s="61"/>
      <c r="B17" s="69" t="s">
        <v>115</v>
      </c>
      <c r="C17" s="66">
        <v>130</v>
      </c>
      <c r="D17" s="66">
        <v>600</v>
      </c>
      <c r="E17" s="67">
        <v>1</v>
      </c>
      <c r="F17" s="66">
        <v>60</v>
      </c>
      <c r="G17" s="66">
        <v>26220</v>
      </c>
    </row>
    <row r="18" spans="1:7" s="63" customFormat="1" ht="15" x14ac:dyDescent="0.25">
      <c r="A18" s="59"/>
      <c r="B18" s="70" t="s">
        <v>116</v>
      </c>
      <c r="C18" s="68"/>
      <c r="D18" s="68">
        <f>+D19+D22+D23</f>
        <v>600</v>
      </c>
      <c r="E18" s="71">
        <f>+E19+E22+E23</f>
        <v>100</v>
      </c>
      <c r="F18" s="73">
        <f>+F19+F22+F23</f>
        <v>60</v>
      </c>
      <c r="G18" s="68">
        <f>+G19+G22+G23</f>
        <v>26220</v>
      </c>
    </row>
    <row r="19" spans="1:7" s="62" customFormat="1" ht="33" customHeight="1" x14ac:dyDescent="0.25">
      <c r="A19" s="61">
        <v>1</v>
      </c>
      <c r="B19" s="69" t="s">
        <v>117</v>
      </c>
      <c r="C19" s="66" t="s">
        <v>118</v>
      </c>
      <c r="D19" s="66">
        <f>+ROUND(600*E19/100,2)</f>
        <v>180</v>
      </c>
      <c r="E19" s="72">
        <f>+E20+E21</f>
        <v>30</v>
      </c>
      <c r="F19" s="74">
        <f>+ROUND(D19/10,2)</f>
        <v>18</v>
      </c>
      <c r="G19" s="66">
        <f>+G20+G21</f>
        <v>9191</v>
      </c>
    </row>
    <row r="20" spans="1:7" s="63" customFormat="1" ht="15" x14ac:dyDescent="0.25">
      <c r="A20" s="59"/>
      <c r="B20" s="70" t="s">
        <v>120</v>
      </c>
      <c r="C20" s="68">
        <v>211</v>
      </c>
      <c r="D20" s="68">
        <f>+ROUND(600*E20/100,2)</f>
        <v>138.24</v>
      </c>
      <c r="E20" s="71">
        <v>23.04</v>
      </c>
      <c r="F20" s="73">
        <f>+ROUND(D20/10,2)</f>
        <v>13.82</v>
      </c>
      <c r="G20" s="68">
        <f>ROUND(3.83*1843,0)</f>
        <v>7059</v>
      </c>
    </row>
    <row r="21" spans="1:7" s="63" customFormat="1" ht="14.45" customHeight="1" x14ac:dyDescent="0.25">
      <c r="A21" s="59"/>
      <c r="B21" s="70" t="s">
        <v>121</v>
      </c>
      <c r="C21" s="68">
        <v>213</v>
      </c>
      <c r="D21" s="68">
        <f>+ROUND(600*E21/100,2)</f>
        <v>41.76</v>
      </c>
      <c r="E21" s="71">
        <v>6.96</v>
      </c>
      <c r="F21" s="73">
        <f t="shared" ref="F21:F22" si="0">+ROUND(D21/10,2)</f>
        <v>4.18</v>
      </c>
      <c r="G21" s="68">
        <f>+ROUND(G20*0.302,0)</f>
        <v>2132</v>
      </c>
    </row>
    <row r="22" spans="1:7" s="62" customFormat="1" ht="15" x14ac:dyDescent="0.25">
      <c r="A22" s="61">
        <v>2</v>
      </c>
      <c r="B22" s="69" t="s">
        <v>119</v>
      </c>
      <c r="C22" s="66">
        <v>223</v>
      </c>
      <c r="D22" s="66">
        <f>+ROUND(600*E22/100,2)</f>
        <v>30</v>
      </c>
      <c r="E22" s="72">
        <v>5</v>
      </c>
      <c r="F22" s="74">
        <f t="shared" si="0"/>
        <v>3</v>
      </c>
      <c r="G22" s="66">
        <f>+ROUND(26220*5%,0)</f>
        <v>1311</v>
      </c>
    </row>
    <row r="23" spans="1:7" s="62" customFormat="1" ht="30" x14ac:dyDescent="0.25">
      <c r="A23" s="61">
        <v>3</v>
      </c>
      <c r="B23" s="69" t="s">
        <v>122</v>
      </c>
      <c r="C23" s="66"/>
      <c r="D23" s="66">
        <f>+SUM(D24:D28)</f>
        <v>390</v>
      </c>
      <c r="E23" s="72">
        <f>+SUM(E24:E28)</f>
        <v>65</v>
      </c>
      <c r="F23" s="74">
        <f>+SUM(F24:F28)</f>
        <v>39</v>
      </c>
      <c r="G23" s="66">
        <f>+SUM(G24:G28)</f>
        <v>15718</v>
      </c>
    </row>
    <row r="24" spans="1:7" s="63" customFormat="1" ht="15" x14ac:dyDescent="0.25">
      <c r="A24" s="59"/>
      <c r="B24" s="70" t="s">
        <v>127</v>
      </c>
      <c r="C24" s="68">
        <v>221</v>
      </c>
      <c r="D24" s="68">
        <f>+ROUND(600*E24/100,2)</f>
        <v>30</v>
      </c>
      <c r="E24" s="71">
        <v>5</v>
      </c>
      <c r="F24" s="73">
        <f t="shared" ref="F24:F28" si="1">+ROUND(D24/10,2)</f>
        <v>3</v>
      </c>
      <c r="G24" s="68">
        <f>+ROUND(26220*5%,0)</f>
        <v>1311</v>
      </c>
    </row>
    <row r="25" spans="1:7" s="63" customFormat="1" ht="48" customHeight="1" x14ac:dyDescent="0.25">
      <c r="A25" s="59"/>
      <c r="B25" s="70" t="s">
        <v>123</v>
      </c>
      <c r="C25" s="68">
        <v>225</v>
      </c>
      <c r="D25" s="68">
        <f>+ROUND(600*E25/100,2)</f>
        <v>30</v>
      </c>
      <c r="E25" s="71">
        <v>5</v>
      </c>
      <c r="F25" s="73">
        <f t="shared" si="1"/>
        <v>3</v>
      </c>
      <c r="G25" s="68">
        <f>+ROUND(26220*5%,0)</f>
        <v>1311</v>
      </c>
    </row>
    <row r="26" spans="1:7" s="63" customFormat="1" ht="90" x14ac:dyDescent="0.25">
      <c r="A26" s="59"/>
      <c r="B26" s="70" t="s">
        <v>125</v>
      </c>
      <c r="C26" s="68">
        <v>226</v>
      </c>
      <c r="D26" s="68">
        <f>+ROUND(600*E26/100,2)</f>
        <v>120</v>
      </c>
      <c r="E26" s="71">
        <v>20</v>
      </c>
      <c r="F26" s="73">
        <f t="shared" si="1"/>
        <v>12</v>
      </c>
      <c r="G26" s="68">
        <f>+ROUND(26220*20%,0)</f>
        <v>5244</v>
      </c>
    </row>
    <row r="27" spans="1:7" s="63" customFormat="1" ht="48" customHeight="1" x14ac:dyDescent="0.25">
      <c r="A27" s="59"/>
      <c r="B27" s="70" t="s">
        <v>128</v>
      </c>
      <c r="C27" s="68">
        <v>310</v>
      </c>
      <c r="D27" s="68">
        <f>+ROUND(600*E27/100,2)</f>
        <v>60</v>
      </c>
      <c r="E27" s="71">
        <v>10</v>
      </c>
      <c r="F27" s="73">
        <f t="shared" si="1"/>
        <v>6</v>
      </c>
      <c r="G27" s="68">
        <f>+ROUND(26220*10%,0)</f>
        <v>2622</v>
      </c>
    </row>
    <row r="28" spans="1:7" s="63" customFormat="1" ht="78.75" customHeight="1" x14ac:dyDescent="0.25">
      <c r="A28" s="59"/>
      <c r="B28" s="70" t="s">
        <v>129</v>
      </c>
      <c r="C28" s="68">
        <v>340</v>
      </c>
      <c r="D28" s="68">
        <f>+ROUND(600*E28/100,2)</f>
        <v>150</v>
      </c>
      <c r="E28" s="71">
        <v>25</v>
      </c>
      <c r="F28" s="73">
        <f t="shared" si="1"/>
        <v>15</v>
      </c>
      <c r="G28" s="68">
        <f>+ROUND(26220*25%,0)-1325</f>
        <v>5230</v>
      </c>
    </row>
    <row r="29" spans="1:7" s="62" customFormat="1" ht="15" x14ac:dyDescent="0.25">
      <c r="A29" s="61"/>
      <c r="B29" s="69" t="s">
        <v>124</v>
      </c>
      <c r="C29" s="66"/>
      <c r="D29" s="66">
        <f>+D18</f>
        <v>600</v>
      </c>
      <c r="E29" s="72">
        <f>+E18</f>
        <v>100</v>
      </c>
      <c r="F29" s="74">
        <f>+F18</f>
        <v>60</v>
      </c>
      <c r="G29" s="66">
        <f>+G18</f>
        <v>26220</v>
      </c>
    </row>
    <row r="31" spans="1:7" s="65" customFormat="1" ht="15" x14ac:dyDescent="0.25">
      <c r="B31" s="65" t="s">
        <v>149</v>
      </c>
      <c r="G31" s="65" t="s">
        <v>150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view="pageBreakPreview" zoomScale="98" zoomScaleNormal="100" zoomScaleSheetLayoutView="98" workbookViewId="0">
      <selection activeCell="E28" sqref="E28"/>
    </sheetView>
  </sheetViews>
  <sheetFormatPr defaultRowHeight="15" x14ac:dyDescent="0.25"/>
  <cols>
    <col min="1" max="1" width="21.7109375" style="20" customWidth="1"/>
    <col min="2" max="2" width="14" style="20" customWidth="1"/>
    <col min="3" max="3" width="13.7109375" style="20" customWidth="1"/>
    <col min="4" max="4" width="12.7109375" style="20" customWidth="1"/>
    <col min="5" max="5" width="12.85546875" style="20" customWidth="1"/>
    <col min="6" max="6" width="9.28515625" style="20" customWidth="1"/>
    <col min="7" max="7" width="11.42578125" style="20" customWidth="1"/>
    <col min="8" max="8" width="11.5703125" style="20" hidden="1" customWidth="1"/>
    <col min="9" max="9" width="12.28515625" style="20" hidden="1" customWidth="1"/>
    <col min="10" max="10" width="15.140625" style="20" customWidth="1"/>
    <col min="11" max="249" width="8.85546875" style="20"/>
    <col min="250" max="250" width="13.42578125" style="20" customWidth="1"/>
    <col min="251" max="251" width="8.85546875" style="20"/>
    <col min="252" max="252" width="13.28515625" style="20" customWidth="1"/>
    <col min="253" max="253" width="12.7109375" style="20" customWidth="1"/>
    <col min="254" max="254" width="12.85546875" style="20" customWidth="1"/>
    <col min="255" max="255" width="11.85546875" style="20" customWidth="1"/>
    <col min="256" max="256" width="11.42578125" style="20" customWidth="1"/>
    <col min="257" max="258" width="0" style="20" hidden="1" customWidth="1"/>
    <col min="259" max="259" width="15.140625" style="20" customWidth="1"/>
    <col min="260" max="505" width="8.85546875" style="20"/>
    <col min="506" max="506" width="13.42578125" style="20" customWidth="1"/>
    <col min="507" max="507" width="8.85546875" style="20"/>
    <col min="508" max="508" width="13.28515625" style="20" customWidth="1"/>
    <col min="509" max="509" width="12.7109375" style="20" customWidth="1"/>
    <col min="510" max="510" width="12.85546875" style="20" customWidth="1"/>
    <col min="511" max="511" width="11.85546875" style="20" customWidth="1"/>
    <col min="512" max="512" width="11.42578125" style="20" customWidth="1"/>
    <col min="513" max="514" width="0" style="20" hidden="1" customWidth="1"/>
    <col min="515" max="515" width="15.140625" style="20" customWidth="1"/>
    <col min="516" max="761" width="8.85546875" style="20"/>
    <col min="762" max="762" width="13.42578125" style="20" customWidth="1"/>
    <col min="763" max="763" width="8.85546875" style="20"/>
    <col min="764" max="764" width="13.28515625" style="20" customWidth="1"/>
    <col min="765" max="765" width="12.7109375" style="20" customWidth="1"/>
    <col min="766" max="766" width="12.85546875" style="20" customWidth="1"/>
    <col min="767" max="767" width="11.85546875" style="20" customWidth="1"/>
    <col min="768" max="768" width="11.42578125" style="20" customWidth="1"/>
    <col min="769" max="770" width="0" style="20" hidden="1" customWidth="1"/>
    <col min="771" max="771" width="15.140625" style="20" customWidth="1"/>
    <col min="772" max="1017" width="8.85546875" style="20"/>
    <col min="1018" max="1018" width="13.42578125" style="20" customWidth="1"/>
    <col min="1019" max="1019" width="8.85546875" style="20"/>
    <col min="1020" max="1020" width="13.28515625" style="20" customWidth="1"/>
    <col min="1021" max="1021" width="12.7109375" style="20" customWidth="1"/>
    <col min="1022" max="1022" width="12.85546875" style="20" customWidth="1"/>
    <col min="1023" max="1023" width="11.85546875" style="20" customWidth="1"/>
    <col min="1024" max="1024" width="11.42578125" style="20" customWidth="1"/>
    <col min="1025" max="1026" width="0" style="20" hidden="1" customWidth="1"/>
    <col min="1027" max="1027" width="15.140625" style="20" customWidth="1"/>
    <col min="1028" max="1273" width="8.85546875" style="20"/>
    <col min="1274" max="1274" width="13.42578125" style="20" customWidth="1"/>
    <col min="1275" max="1275" width="8.85546875" style="20"/>
    <col min="1276" max="1276" width="13.28515625" style="20" customWidth="1"/>
    <col min="1277" max="1277" width="12.7109375" style="20" customWidth="1"/>
    <col min="1278" max="1278" width="12.85546875" style="20" customWidth="1"/>
    <col min="1279" max="1279" width="11.85546875" style="20" customWidth="1"/>
    <col min="1280" max="1280" width="11.42578125" style="20" customWidth="1"/>
    <col min="1281" max="1282" width="0" style="20" hidden="1" customWidth="1"/>
    <col min="1283" max="1283" width="15.140625" style="20" customWidth="1"/>
    <col min="1284" max="1529" width="8.85546875" style="20"/>
    <col min="1530" max="1530" width="13.42578125" style="20" customWidth="1"/>
    <col min="1531" max="1531" width="8.85546875" style="20"/>
    <col min="1532" max="1532" width="13.28515625" style="20" customWidth="1"/>
    <col min="1533" max="1533" width="12.7109375" style="20" customWidth="1"/>
    <col min="1534" max="1534" width="12.85546875" style="20" customWidth="1"/>
    <col min="1535" max="1535" width="11.85546875" style="20" customWidth="1"/>
    <col min="1536" max="1536" width="11.42578125" style="20" customWidth="1"/>
    <col min="1537" max="1538" width="0" style="20" hidden="1" customWidth="1"/>
    <col min="1539" max="1539" width="15.140625" style="20" customWidth="1"/>
    <col min="1540" max="1785" width="8.85546875" style="20"/>
    <col min="1786" max="1786" width="13.42578125" style="20" customWidth="1"/>
    <col min="1787" max="1787" width="8.85546875" style="20"/>
    <col min="1788" max="1788" width="13.28515625" style="20" customWidth="1"/>
    <col min="1789" max="1789" width="12.7109375" style="20" customWidth="1"/>
    <col min="1790" max="1790" width="12.85546875" style="20" customWidth="1"/>
    <col min="1791" max="1791" width="11.85546875" style="20" customWidth="1"/>
    <col min="1792" max="1792" width="11.42578125" style="20" customWidth="1"/>
    <col min="1793" max="1794" width="0" style="20" hidden="1" customWidth="1"/>
    <col min="1795" max="1795" width="15.140625" style="20" customWidth="1"/>
    <col min="1796" max="2041" width="8.85546875" style="20"/>
    <col min="2042" max="2042" width="13.42578125" style="20" customWidth="1"/>
    <col min="2043" max="2043" width="8.85546875" style="20"/>
    <col min="2044" max="2044" width="13.28515625" style="20" customWidth="1"/>
    <col min="2045" max="2045" width="12.7109375" style="20" customWidth="1"/>
    <col min="2046" max="2046" width="12.85546875" style="20" customWidth="1"/>
    <col min="2047" max="2047" width="11.85546875" style="20" customWidth="1"/>
    <col min="2048" max="2048" width="11.42578125" style="20" customWidth="1"/>
    <col min="2049" max="2050" width="0" style="20" hidden="1" customWidth="1"/>
    <col min="2051" max="2051" width="15.140625" style="20" customWidth="1"/>
    <col min="2052" max="2297" width="8.85546875" style="20"/>
    <col min="2298" max="2298" width="13.42578125" style="20" customWidth="1"/>
    <col min="2299" max="2299" width="8.85546875" style="20"/>
    <col min="2300" max="2300" width="13.28515625" style="20" customWidth="1"/>
    <col min="2301" max="2301" width="12.7109375" style="20" customWidth="1"/>
    <col min="2302" max="2302" width="12.85546875" style="20" customWidth="1"/>
    <col min="2303" max="2303" width="11.85546875" style="20" customWidth="1"/>
    <col min="2304" max="2304" width="11.42578125" style="20" customWidth="1"/>
    <col min="2305" max="2306" width="0" style="20" hidden="1" customWidth="1"/>
    <col min="2307" max="2307" width="15.140625" style="20" customWidth="1"/>
    <col min="2308" max="2553" width="8.85546875" style="20"/>
    <col min="2554" max="2554" width="13.42578125" style="20" customWidth="1"/>
    <col min="2555" max="2555" width="8.85546875" style="20"/>
    <col min="2556" max="2556" width="13.28515625" style="20" customWidth="1"/>
    <col min="2557" max="2557" width="12.7109375" style="20" customWidth="1"/>
    <col min="2558" max="2558" width="12.85546875" style="20" customWidth="1"/>
    <col min="2559" max="2559" width="11.85546875" style="20" customWidth="1"/>
    <col min="2560" max="2560" width="11.42578125" style="20" customWidth="1"/>
    <col min="2561" max="2562" width="0" style="20" hidden="1" customWidth="1"/>
    <col min="2563" max="2563" width="15.140625" style="20" customWidth="1"/>
    <col min="2564" max="2809" width="8.85546875" style="20"/>
    <col min="2810" max="2810" width="13.42578125" style="20" customWidth="1"/>
    <col min="2811" max="2811" width="8.85546875" style="20"/>
    <col min="2812" max="2812" width="13.28515625" style="20" customWidth="1"/>
    <col min="2813" max="2813" width="12.7109375" style="20" customWidth="1"/>
    <col min="2814" max="2814" width="12.85546875" style="20" customWidth="1"/>
    <col min="2815" max="2815" width="11.85546875" style="20" customWidth="1"/>
    <col min="2816" max="2816" width="11.42578125" style="20" customWidth="1"/>
    <col min="2817" max="2818" width="0" style="20" hidden="1" customWidth="1"/>
    <col min="2819" max="2819" width="15.140625" style="20" customWidth="1"/>
    <col min="2820" max="3065" width="8.85546875" style="20"/>
    <col min="3066" max="3066" width="13.42578125" style="20" customWidth="1"/>
    <col min="3067" max="3067" width="8.85546875" style="20"/>
    <col min="3068" max="3068" width="13.28515625" style="20" customWidth="1"/>
    <col min="3069" max="3069" width="12.7109375" style="20" customWidth="1"/>
    <col min="3070" max="3070" width="12.85546875" style="20" customWidth="1"/>
    <col min="3071" max="3071" width="11.85546875" style="20" customWidth="1"/>
    <col min="3072" max="3072" width="11.42578125" style="20" customWidth="1"/>
    <col min="3073" max="3074" width="0" style="20" hidden="1" customWidth="1"/>
    <col min="3075" max="3075" width="15.140625" style="20" customWidth="1"/>
    <col min="3076" max="3321" width="8.85546875" style="20"/>
    <col min="3322" max="3322" width="13.42578125" style="20" customWidth="1"/>
    <col min="3323" max="3323" width="8.85546875" style="20"/>
    <col min="3324" max="3324" width="13.28515625" style="20" customWidth="1"/>
    <col min="3325" max="3325" width="12.7109375" style="20" customWidth="1"/>
    <col min="3326" max="3326" width="12.85546875" style="20" customWidth="1"/>
    <col min="3327" max="3327" width="11.85546875" style="20" customWidth="1"/>
    <col min="3328" max="3328" width="11.42578125" style="20" customWidth="1"/>
    <col min="3329" max="3330" width="0" style="20" hidden="1" customWidth="1"/>
    <col min="3331" max="3331" width="15.140625" style="20" customWidth="1"/>
    <col min="3332" max="3577" width="8.85546875" style="20"/>
    <col min="3578" max="3578" width="13.42578125" style="20" customWidth="1"/>
    <col min="3579" max="3579" width="8.85546875" style="20"/>
    <col min="3580" max="3580" width="13.28515625" style="20" customWidth="1"/>
    <col min="3581" max="3581" width="12.7109375" style="20" customWidth="1"/>
    <col min="3582" max="3582" width="12.85546875" style="20" customWidth="1"/>
    <col min="3583" max="3583" width="11.85546875" style="20" customWidth="1"/>
    <col min="3584" max="3584" width="11.42578125" style="20" customWidth="1"/>
    <col min="3585" max="3586" width="0" style="20" hidden="1" customWidth="1"/>
    <col min="3587" max="3587" width="15.140625" style="20" customWidth="1"/>
    <col min="3588" max="3833" width="8.85546875" style="20"/>
    <col min="3834" max="3834" width="13.42578125" style="20" customWidth="1"/>
    <col min="3835" max="3835" width="8.85546875" style="20"/>
    <col min="3836" max="3836" width="13.28515625" style="20" customWidth="1"/>
    <col min="3837" max="3837" width="12.7109375" style="20" customWidth="1"/>
    <col min="3838" max="3838" width="12.85546875" style="20" customWidth="1"/>
    <col min="3839" max="3839" width="11.85546875" style="20" customWidth="1"/>
    <col min="3840" max="3840" width="11.42578125" style="20" customWidth="1"/>
    <col min="3841" max="3842" width="0" style="20" hidden="1" customWidth="1"/>
    <col min="3843" max="3843" width="15.140625" style="20" customWidth="1"/>
    <col min="3844" max="4089" width="8.85546875" style="20"/>
    <col min="4090" max="4090" width="13.42578125" style="20" customWidth="1"/>
    <col min="4091" max="4091" width="8.85546875" style="20"/>
    <col min="4092" max="4092" width="13.28515625" style="20" customWidth="1"/>
    <col min="4093" max="4093" width="12.7109375" style="20" customWidth="1"/>
    <col min="4094" max="4094" width="12.85546875" style="20" customWidth="1"/>
    <col min="4095" max="4095" width="11.85546875" style="20" customWidth="1"/>
    <col min="4096" max="4096" width="11.42578125" style="20" customWidth="1"/>
    <col min="4097" max="4098" width="0" style="20" hidden="1" customWidth="1"/>
    <col min="4099" max="4099" width="15.140625" style="20" customWidth="1"/>
    <col min="4100" max="4345" width="8.85546875" style="20"/>
    <col min="4346" max="4346" width="13.42578125" style="20" customWidth="1"/>
    <col min="4347" max="4347" width="8.85546875" style="20"/>
    <col min="4348" max="4348" width="13.28515625" style="20" customWidth="1"/>
    <col min="4349" max="4349" width="12.7109375" style="20" customWidth="1"/>
    <col min="4350" max="4350" width="12.85546875" style="20" customWidth="1"/>
    <col min="4351" max="4351" width="11.85546875" style="20" customWidth="1"/>
    <col min="4352" max="4352" width="11.42578125" style="20" customWidth="1"/>
    <col min="4353" max="4354" width="0" style="20" hidden="1" customWidth="1"/>
    <col min="4355" max="4355" width="15.140625" style="20" customWidth="1"/>
    <col min="4356" max="4601" width="8.85546875" style="20"/>
    <col min="4602" max="4602" width="13.42578125" style="20" customWidth="1"/>
    <col min="4603" max="4603" width="8.85546875" style="20"/>
    <col min="4604" max="4604" width="13.28515625" style="20" customWidth="1"/>
    <col min="4605" max="4605" width="12.7109375" style="20" customWidth="1"/>
    <col min="4606" max="4606" width="12.85546875" style="20" customWidth="1"/>
    <col min="4607" max="4607" width="11.85546875" style="20" customWidth="1"/>
    <col min="4608" max="4608" width="11.42578125" style="20" customWidth="1"/>
    <col min="4609" max="4610" width="0" style="20" hidden="1" customWidth="1"/>
    <col min="4611" max="4611" width="15.140625" style="20" customWidth="1"/>
    <col min="4612" max="4857" width="8.85546875" style="20"/>
    <col min="4858" max="4858" width="13.42578125" style="20" customWidth="1"/>
    <col min="4859" max="4859" width="8.85546875" style="20"/>
    <col min="4860" max="4860" width="13.28515625" style="20" customWidth="1"/>
    <col min="4861" max="4861" width="12.7109375" style="20" customWidth="1"/>
    <col min="4862" max="4862" width="12.85546875" style="20" customWidth="1"/>
    <col min="4863" max="4863" width="11.85546875" style="20" customWidth="1"/>
    <col min="4864" max="4864" width="11.42578125" style="20" customWidth="1"/>
    <col min="4865" max="4866" width="0" style="20" hidden="1" customWidth="1"/>
    <col min="4867" max="4867" width="15.140625" style="20" customWidth="1"/>
    <col min="4868" max="5113" width="8.85546875" style="20"/>
    <col min="5114" max="5114" width="13.42578125" style="20" customWidth="1"/>
    <col min="5115" max="5115" width="8.85546875" style="20"/>
    <col min="5116" max="5116" width="13.28515625" style="20" customWidth="1"/>
    <col min="5117" max="5117" width="12.7109375" style="20" customWidth="1"/>
    <col min="5118" max="5118" width="12.85546875" style="20" customWidth="1"/>
    <col min="5119" max="5119" width="11.85546875" style="20" customWidth="1"/>
    <col min="5120" max="5120" width="11.42578125" style="20" customWidth="1"/>
    <col min="5121" max="5122" width="0" style="20" hidden="1" customWidth="1"/>
    <col min="5123" max="5123" width="15.140625" style="20" customWidth="1"/>
    <col min="5124" max="5369" width="8.85546875" style="20"/>
    <col min="5370" max="5370" width="13.42578125" style="20" customWidth="1"/>
    <col min="5371" max="5371" width="8.85546875" style="20"/>
    <col min="5372" max="5372" width="13.28515625" style="20" customWidth="1"/>
    <col min="5373" max="5373" width="12.7109375" style="20" customWidth="1"/>
    <col min="5374" max="5374" width="12.85546875" style="20" customWidth="1"/>
    <col min="5375" max="5375" width="11.85546875" style="20" customWidth="1"/>
    <col min="5376" max="5376" width="11.42578125" style="20" customWidth="1"/>
    <col min="5377" max="5378" width="0" style="20" hidden="1" customWidth="1"/>
    <col min="5379" max="5379" width="15.140625" style="20" customWidth="1"/>
    <col min="5380" max="5625" width="8.85546875" style="20"/>
    <col min="5626" max="5626" width="13.42578125" style="20" customWidth="1"/>
    <col min="5627" max="5627" width="8.85546875" style="20"/>
    <col min="5628" max="5628" width="13.28515625" style="20" customWidth="1"/>
    <col min="5629" max="5629" width="12.7109375" style="20" customWidth="1"/>
    <col min="5630" max="5630" width="12.85546875" style="20" customWidth="1"/>
    <col min="5631" max="5631" width="11.85546875" style="20" customWidth="1"/>
    <col min="5632" max="5632" width="11.42578125" style="20" customWidth="1"/>
    <col min="5633" max="5634" width="0" style="20" hidden="1" customWidth="1"/>
    <col min="5635" max="5635" width="15.140625" style="20" customWidth="1"/>
    <col min="5636" max="5881" width="8.85546875" style="20"/>
    <col min="5882" max="5882" width="13.42578125" style="20" customWidth="1"/>
    <col min="5883" max="5883" width="8.85546875" style="20"/>
    <col min="5884" max="5884" width="13.28515625" style="20" customWidth="1"/>
    <col min="5885" max="5885" width="12.7109375" style="20" customWidth="1"/>
    <col min="5886" max="5886" width="12.85546875" style="20" customWidth="1"/>
    <col min="5887" max="5887" width="11.85546875" style="20" customWidth="1"/>
    <col min="5888" max="5888" width="11.42578125" style="20" customWidth="1"/>
    <col min="5889" max="5890" width="0" style="20" hidden="1" customWidth="1"/>
    <col min="5891" max="5891" width="15.140625" style="20" customWidth="1"/>
    <col min="5892" max="6137" width="8.85546875" style="20"/>
    <col min="6138" max="6138" width="13.42578125" style="20" customWidth="1"/>
    <col min="6139" max="6139" width="8.85546875" style="20"/>
    <col min="6140" max="6140" width="13.28515625" style="20" customWidth="1"/>
    <col min="6141" max="6141" width="12.7109375" style="20" customWidth="1"/>
    <col min="6142" max="6142" width="12.85546875" style="20" customWidth="1"/>
    <col min="6143" max="6143" width="11.85546875" style="20" customWidth="1"/>
    <col min="6144" max="6144" width="11.42578125" style="20" customWidth="1"/>
    <col min="6145" max="6146" width="0" style="20" hidden="1" customWidth="1"/>
    <col min="6147" max="6147" width="15.140625" style="20" customWidth="1"/>
    <col min="6148" max="6393" width="8.85546875" style="20"/>
    <col min="6394" max="6394" width="13.42578125" style="20" customWidth="1"/>
    <col min="6395" max="6395" width="8.85546875" style="20"/>
    <col min="6396" max="6396" width="13.28515625" style="20" customWidth="1"/>
    <col min="6397" max="6397" width="12.7109375" style="20" customWidth="1"/>
    <col min="6398" max="6398" width="12.85546875" style="20" customWidth="1"/>
    <col min="6399" max="6399" width="11.85546875" style="20" customWidth="1"/>
    <col min="6400" max="6400" width="11.42578125" style="20" customWidth="1"/>
    <col min="6401" max="6402" width="0" style="20" hidden="1" customWidth="1"/>
    <col min="6403" max="6403" width="15.140625" style="20" customWidth="1"/>
    <col min="6404" max="6649" width="8.85546875" style="20"/>
    <col min="6650" max="6650" width="13.42578125" style="20" customWidth="1"/>
    <col min="6651" max="6651" width="8.85546875" style="20"/>
    <col min="6652" max="6652" width="13.28515625" style="20" customWidth="1"/>
    <col min="6653" max="6653" width="12.7109375" style="20" customWidth="1"/>
    <col min="6654" max="6654" width="12.85546875" style="20" customWidth="1"/>
    <col min="6655" max="6655" width="11.85546875" style="20" customWidth="1"/>
    <col min="6656" max="6656" width="11.42578125" style="20" customWidth="1"/>
    <col min="6657" max="6658" width="0" style="20" hidden="1" customWidth="1"/>
    <col min="6659" max="6659" width="15.140625" style="20" customWidth="1"/>
    <col min="6660" max="6905" width="8.85546875" style="20"/>
    <col min="6906" max="6906" width="13.42578125" style="20" customWidth="1"/>
    <col min="6907" max="6907" width="8.85546875" style="20"/>
    <col min="6908" max="6908" width="13.28515625" style="20" customWidth="1"/>
    <col min="6909" max="6909" width="12.7109375" style="20" customWidth="1"/>
    <col min="6910" max="6910" width="12.85546875" style="20" customWidth="1"/>
    <col min="6911" max="6911" width="11.85546875" style="20" customWidth="1"/>
    <col min="6912" max="6912" width="11.42578125" style="20" customWidth="1"/>
    <col min="6913" max="6914" width="0" style="20" hidden="1" customWidth="1"/>
    <col min="6915" max="6915" width="15.140625" style="20" customWidth="1"/>
    <col min="6916" max="7161" width="8.85546875" style="20"/>
    <col min="7162" max="7162" width="13.42578125" style="20" customWidth="1"/>
    <col min="7163" max="7163" width="8.85546875" style="20"/>
    <col min="7164" max="7164" width="13.28515625" style="20" customWidth="1"/>
    <col min="7165" max="7165" width="12.7109375" style="20" customWidth="1"/>
    <col min="7166" max="7166" width="12.85546875" style="20" customWidth="1"/>
    <col min="7167" max="7167" width="11.85546875" style="20" customWidth="1"/>
    <col min="7168" max="7168" width="11.42578125" style="20" customWidth="1"/>
    <col min="7169" max="7170" width="0" style="20" hidden="1" customWidth="1"/>
    <col min="7171" max="7171" width="15.140625" style="20" customWidth="1"/>
    <col min="7172" max="7417" width="8.85546875" style="20"/>
    <col min="7418" max="7418" width="13.42578125" style="20" customWidth="1"/>
    <col min="7419" max="7419" width="8.85546875" style="20"/>
    <col min="7420" max="7420" width="13.28515625" style="20" customWidth="1"/>
    <col min="7421" max="7421" width="12.7109375" style="20" customWidth="1"/>
    <col min="7422" max="7422" width="12.85546875" style="20" customWidth="1"/>
    <col min="7423" max="7423" width="11.85546875" style="20" customWidth="1"/>
    <col min="7424" max="7424" width="11.42578125" style="20" customWidth="1"/>
    <col min="7425" max="7426" width="0" style="20" hidden="1" customWidth="1"/>
    <col min="7427" max="7427" width="15.140625" style="20" customWidth="1"/>
    <col min="7428" max="7673" width="8.85546875" style="20"/>
    <col min="7674" max="7674" width="13.42578125" style="20" customWidth="1"/>
    <col min="7675" max="7675" width="8.85546875" style="20"/>
    <col min="7676" max="7676" width="13.28515625" style="20" customWidth="1"/>
    <col min="7677" max="7677" width="12.7109375" style="20" customWidth="1"/>
    <col min="7678" max="7678" width="12.85546875" style="20" customWidth="1"/>
    <col min="7679" max="7679" width="11.85546875" style="20" customWidth="1"/>
    <col min="7680" max="7680" width="11.42578125" style="20" customWidth="1"/>
    <col min="7681" max="7682" width="0" style="20" hidden="1" customWidth="1"/>
    <col min="7683" max="7683" width="15.140625" style="20" customWidth="1"/>
    <col min="7684" max="7929" width="8.85546875" style="20"/>
    <col min="7930" max="7930" width="13.42578125" style="20" customWidth="1"/>
    <col min="7931" max="7931" width="8.85546875" style="20"/>
    <col min="7932" max="7932" width="13.28515625" style="20" customWidth="1"/>
    <col min="7933" max="7933" width="12.7109375" style="20" customWidth="1"/>
    <col min="7934" max="7934" width="12.85546875" style="20" customWidth="1"/>
    <col min="7935" max="7935" width="11.85546875" style="20" customWidth="1"/>
    <col min="7936" max="7936" width="11.42578125" style="20" customWidth="1"/>
    <col min="7937" max="7938" width="0" style="20" hidden="1" customWidth="1"/>
    <col min="7939" max="7939" width="15.140625" style="20" customWidth="1"/>
    <col min="7940" max="8185" width="8.85546875" style="20"/>
    <col min="8186" max="8186" width="13.42578125" style="20" customWidth="1"/>
    <col min="8187" max="8187" width="8.85546875" style="20"/>
    <col min="8188" max="8188" width="13.28515625" style="20" customWidth="1"/>
    <col min="8189" max="8189" width="12.7109375" style="20" customWidth="1"/>
    <col min="8190" max="8190" width="12.85546875" style="20" customWidth="1"/>
    <col min="8191" max="8191" width="11.85546875" style="20" customWidth="1"/>
    <col min="8192" max="8192" width="11.42578125" style="20" customWidth="1"/>
    <col min="8193" max="8194" width="0" style="20" hidden="1" customWidth="1"/>
    <col min="8195" max="8195" width="15.140625" style="20" customWidth="1"/>
    <col min="8196" max="8441" width="8.85546875" style="20"/>
    <col min="8442" max="8442" width="13.42578125" style="20" customWidth="1"/>
    <col min="8443" max="8443" width="8.85546875" style="20"/>
    <col min="8444" max="8444" width="13.28515625" style="20" customWidth="1"/>
    <col min="8445" max="8445" width="12.7109375" style="20" customWidth="1"/>
    <col min="8446" max="8446" width="12.85546875" style="20" customWidth="1"/>
    <col min="8447" max="8447" width="11.85546875" style="20" customWidth="1"/>
    <col min="8448" max="8448" width="11.42578125" style="20" customWidth="1"/>
    <col min="8449" max="8450" width="0" style="20" hidden="1" customWidth="1"/>
    <col min="8451" max="8451" width="15.140625" style="20" customWidth="1"/>
    <col min="8452" max="8697" width="8.85546875" style="20"/>
    <col min="8698" max="8698" width="13.42578125" style="20" customWidth="1"/>
    <col min="8699" max="8699" width="8.85546875" style="20"/>
    <col min="8700" max="8700" width="13.28515625" style="20" customWidth="1"/>
    <col min="8701" max="8701" width="12.7109375" style="20" customWidth="1"/>
    <col min="8702" max="8702" width="12.85546875" style="20" customWidth="1"/>
    <col min="8703" max="8703" width="11.85546875" style="20" customWidth="1"/>
    <col min="8704" max="8704" width="11.42578125" style="20" customWidth="1"/>
    <col min="8705" max="8706" width="0" style="20" hidden="1" customWidth="1"/>
    <col min="8707" max="8707" width="15.140625" style="20" customWidth="1"/>
    <col min="8708" max="8953" width="8.85546875" style="20"/>
    <col min="8954" max="8954" width="13.42578125" style="20" customWidth="1"/>
    <col min="8955" max="8955" width="8.85546875" style="20"/>
    <col min="8956" max="8956" width="13.28515625" style="20" customWidth="1"/>
    <col min="8957" max="8957" width="12.7109375" style="20" customWidth="1"/>
    <col min="8958" max="8958" width="12.85546875" style="20" customWidth="1"/>
    <col min="8959" max="8959" width="11.85546875" style="20" customWidth="1"/>
    <col min="8960" max="8960" width="11.42578125" style="20" customWidth="1"/>
    <col min="8961" max="8962" width="0" style="20" hidden="1" customWidth="1"/>
    <col min="8963" max="8963" width="15.140625" style="20" customWidth="1"/>
    <col min="8964" max="9209" width="8.85546875" style="20"/>
    <col min="9210" max="9210" width="13.42578125" style="20" customWidth="1"/>
    <col min="9211" max="9211" width="8.85546875" style="20"/>
    <col min="9212" max="9212" width="13.28515625" style="20" customWidth="1"/>
    <col min="9213" max="9213" width="12.7109375" style="20" customWidth="1"/>
    <col min="9214" max="9214" width="12.85546875" style="20" customWidth="1"/>
    <col min="9215" max="9215" width="11.85546875" style="20" customWidth="1"/>
    <col min="9216" max="9216" width="11.42578125" style="20" customWidth="1"/>
    <col min="9217" max="9218" width="0" style="20" hidden="1" customWidth="1"/>
    <col min="9219" max="9219" width="15.140625" style="20" customWidth="1"/>
    <col min="9220" max="9465" width="8.85546875" style="20"/>
    <col min="9466" max="9466" width="13.42578125" style="20" customWidth="1"/>
    <col min="9467" max="9467" width="8.85546875" style="20"/>
    <col min="9468" max="9468" width="13.28515625" style="20" customWidth="1"/>
    <col min="9469" max="9469" width="12.7109375" style="20" customWidth="1"/>
    <col min="9470" max="9470" width="12.85546875" style="20" customWidth="1"/>
    <col min="9471" max="9471" width="11.85546875" style="20" customWidth="1"/>
    <col min="9472" max="9472" width="11.42578125" style="20" customWidth="1"/>
    <col min="9473" max="9474" width="0" style="20" hidden="1" customWidth="1"/>
    <col min="9475" max="9475" width="15.140625" style="20" customWidth="1"/>
    <col min="9476" max="9721" width="8.85546875" style="20"/>
    <col min="9722" max="9722" width="13.42578125" style="20" customWidth="1"/>
    <col min="9723" max="9723" width="8.85546875" style="20"/>
    <col min="9724" max="9724" width="13.28515625" style="20" customWidth="1"/>
    <col min="9725" max="9725" width="12.7109375" style="20" customWidth="1"/>
    <col min="9726" max="9726" width="12.85546875" style="20" customWidth="1"/>
    <col min="9727" max="9727" width="11.85546875" style="20" customWidth="1"/>
    <col min="9728" max="9728" width="11.42578125" style="20" customWidth="1"/>
    <col min="9729" max="9730" width="0" style="20" hidden="1" customWidth="1"/>
    <col min="9731" max="9731" width="15.140625" style="20" customWidth="1"/>
    <col min="9732" max="9977" width="8.85546875" style="20"/>
    <col min="9978" max="9978" width="13.42578125" style="20" customWidth="1"/>
    <col min="9979" max="9979" width="8.85546875" style="20"/>
    <col min="9980" max="9980" width="13.28515625" style="20" customWidth="1"/>
    <col min="9981" max="9981" width="12.7109375" style="20" customWidth="1"/>
    <col min="9982" max="9982" width="12.85546875" style="20" customWidth="1"/>
    <col min="9983" max="9983" width="11.85546875" style="20" customWidth="1"/>
    <col min="9984" max="9984" width="11.42578125" style="20" customWidth="1"/>
    <col min="9985" max="9986" width="0" style="20" hidden="1" customWidth="1"/>
    <col min="9987" max="9987" width="15.140625" style="20" customWidth="1"/>
    <col min="9988" max="10233" width="8.85546875" style="20"/>
    <col min="10234" max="10234" width="13.42578125" style="20" customWidth="1"/>
    <col min="10235" max="10235" width="8.85546875" style="20"/>
    <col min="10236" max="10236" width="13.28515625" style="20" customWidth="1"/>
    <col min="10237" max="10237" width="12.7109375" style="20" customWidth="1"/>
    <col min="10238" max="10238" width="12.85546875" style="20" customWidth="1"/>
    <col min="10239" max="10239" width="11.85546875" style="20" customWidth="1"/>
    <col min="10240" max="10240" width="11.42578125" style="20" customWidth="1"/>
    <col min="10241" max="10242" width="0" style="20" hidden="1" customWidth="1"/>
    <col min="10243" max="10243" width="15.140625" style="20" customWidth="1"/>
    <col min="10244" max="10489" width="8.85546875" style="20"/>
    <col min="10490" max="10490" width="13.42578125" style="20" customWidth="1"/>
    <col min="10491" max="10491" width="8.85546875" style="20"/>
    <col min="10492" max="10492" width="13.28515625" style="20" customWidth="1"/>
    <col min="10493" max="10493" width="12.7109375" style="20" customWidth="1"/>
    <col min="10494" max="10494" width="12.85546875" style="20" customWidth="1"/>
    <col min="10495" max="10495" width="11.85546875" style="20" customWidth="1"/>
    <col min="10496" max="10496" width="11.42578125" style="20" customWidth="1"/>
    <col min="10497" max="10498" width="0" style="20" hidden="1" customWidth="1"/>
    <col min="10499" max="10499" width="15.140625" style="20" customWidth="1"/>
    <col min="10500" max="10745" width="8.85546875" style="20"/>
    <col min="10746" max="10746" width="13.42578125" style="20" customWidth="1"/>
    <col min="10747" max="10747" width="8.85546875" style="20"/>
    <col min="10748" max="10748" width="13.28515625" style="20" customWidth="1"/>
    <col min="10749" max="10749" width="12.7109375" style="20" customWidth="1"/>
    <col min="10750" max="10750" width="12.85546875" style="20" customWidth="1"/>
    <col min="10751" max="10751" width="11.85546875" style="20" customWidth="1"/>
    <col min="10752" max="10752" width="11.42578125" style="20" customWidth="1"/>
    <col min="10753" max="10754" width="0" style="20" hidden="1" customWidth="1"/>
    <col min="10755" max="10755" width="15.140625" style="20" customWidth="1"/>
    <col min="10756" max="11001" width="8.85546875" style="20"/>
    <col min="11002" max="11002" width="13.42578125" style="20" customWidth="1"/>
    <col min="11003" max="11003" width="8.85546875" style="20"/>
    <col min="11004" max="11004" width="13.28515625" style="20" customWidth="1"/>
    <col min="11005" max="11005" width="12.7109375" style="20" customWidth="1"/>
    <col min="11006" max="11006" width="12.85546875" style="20" customWidth="1"/>
    <col min="11007" max="11007" width="11.85546875" style="20" customWidth="1"/>
    <col min="11008" max="11008" width="11.42578125" style="20" customWidth="1"/>
    <col min="11009" max="11010" width="0" style="20" hidden="1" customWidth="1"/>
    <col min="11011" max="11011" width="15.140625" style="20" customWidth="1"/>
    <col min="11012" max="11257" width="8.85546875" style="20"/>
    <col min="11258" max="11258" width="13.42578125" style="20" customWidth="1"/>
    <col min="11259" max="11259" width="8.85546875" style="20"/>
    <col min="11260" max="11260" width="13.28515625" style="20" customWidth="1"/>
    <col min="11261" max="11261" width="12.7109375" style="20" customWidth="1"/>
    <col min="11262" max="11262" width="12.85546875" style="20" customWidth="1"/>
    <col min="11263" max="11263" width="11.85546875" style="20" customWidth="1"/>
    <col min="11264" max="11264" width="11.42578125" style="20" customWidth="1"/>
    <col min="11265" max="11266" width="0" style="20" hidden="1" customWidth="1"/>
    <col min="11267" max="11267" width="15.140625" style="20" customWidth="1"/>
    <col min="11268" max="11513" width="8.85546875" style="20"/>
    <col min="11514" max="11514" width="13.42578125" style="20" customWidth="1"/>
    <col min="11515" max="11515" width="8.85546875" style="20"/>
    <col min="11516" max="11516" width="13.28515625" style="20" customWidth="1"/>
    <col min="11517" max="11517" width="12.7109375" style="20" customWidth="1"/>
    <col min="11518" max="11518" width="12.85546875" style="20" customWidth="1"/>
    <col min="11519" max="11519" width="11.85546875" style="20" customWidth="1"/>
    <col min="11520" max="11520" width="11.42578125" style="20" customWidth="1"/>
    <col min="11521" max="11522" width="0" style="20" hidden="1" customWidth="1"/>
    <col min="11523" max="11523" width="15.140625" style="20" customWidth="1"/>
    <col min="11524" max="11769" width="8.85546875" style="20"/>
    <col min="11770" max="11770" width="13.42578125" style="20" customWidth="1"/>
    <col min="11771" max="11771" width="8.85546875" style="20"/>
    <col min="11772" max="11772" width="13.28515625" style="20" customWidth="1"/>
    <col min="11773" max="11773" width="12.7109375" style="20" customWidth="1"/>
    <col min="11774" max="11774" width="12.85546875" style="20" customWidth="1"/>
    <col min="11775" max="11775" width="11.85546875" style="20" customWidth="1"/>
    <col min="11776" max="11776" width="11.42578125" style="20" customWidth="1"/>
    <col min="11777" max="11778" width="0" style="20" hidden="1" customWidth="1"/>
    <col min="11779" max="11779" width="15.140625" style="20" customWidth="1"/>
    <col min="11780" max="12025" width="8.85546875" style="20"/>
    <col min="12026" max="12026" width="13.42578125" style="20" customWidth="1"/>
    <col min="12027" max="12027" width="8.85546875" style="20"/>
    <col min="12028" max="12028" width="13.28515625" style="20" customWidth="1"/>
    <col min="12029" max="12029" width="12.7109375" style="20" customWidth="1"/>
    <col min="12030" max="12030" width="12.85546875" style="20" customWidth="1"/>
    <col min="12031" max="12031" width="11.85546875" style="20" customWidth="1"/>
    <col min="12032" max="12032" width="11.42578125" style="20" customWidth="1"/>
    <col min="12033" max="12034" width="0" style="20" hidden="1" customWidth="1"/>
    <col min="12035" max="12035" width="15.140625" style="20" customWidth="1"/>
    <col min="12036" max="12281" width="8.85546875" style="20"/>
    <col min="12282" max="12282" width="13.42578125" style="20" customWidth="1"/>
    <col min="12283" max="12283" width="8.85546875" style="20"/>
    <col min="12284" max="12284" width="13.28515625" style="20" customWidth="1"/>
    <col min="12285" max="12285" width="12.7109375" style="20" customWidth="1"/>
    <col min="12286" max="12286" width="12.85546875" style="20" customWidth="1"/>
    <col min="12287" max="12287" width="11.85546875" style="20" customWidth="1"/>
    <col min="12288" max="12288" width="11.42578125" style="20" customWidth="1"/>
    <col min="12289" max="12290" width="0" style="20" hidden="1" customWidth="1"/>
    <col min="12291" max="12291" width="15.140625" style="20" customWidth="1"/>
    <col min="12292" max="12537" width="8.85546875" style="20"/>
    <col min="12538" max="12538" width="13.42578125" style="20" customWidth="1"/>
    <col min="12539" max="12539" width="8.85546875" style="20"/>
    <col min="12540" max="12540" width="13.28515625" style="20" customWidth="1"/>
    <col min="12541" max="12541" width="12.7109375" style="20" customWidth="1"/>
    <col min="12542" max="12542" width="12.85546875" style="20" customWidth="1"/>
    <col min="12543" max="12543" width="11.85546875" style="20" customWidth="1"/>
    <col min="12544" max="12544" width="11.42578125" style="20" customWidth="1"/>
    <col min="12545" max="12546" width="0" style="20" hidden="1" customWidth="1"/>
    <col min="12547" max="12547" width="15.140625" style="20" customWidth="1"/>
    <col min="12548" max="12793" width="8.85546875" style="20"/>
    <col min="12794" max="12794" width="13.42578125" style="20" customWidth="1"/>
    <col min="12795" max="12795" width="8.85546875" style="20"/>
    <col min="12796" max="12796" width="13.28515625" style="20" customWidth="1"/>
    <col min="12797" max="12797" width="12.7109375" style="20" customWidth="1"/>
    <col min="12798" max="12798" width="12.85546875" style="20" customWidth="1"/>
    <col min="12799" max="12799" width="11.85546875" style="20" customWidth="1"/>
    <col min="12800" max="12800" width="11.42578125" style="20" customWidth="1"/>
    <col min="12801" max="12802" width="0" style="20" hidden="1" customWidth="1"/>
    <col min="12803" max="12803" width="15.140625" style="20" customWidth="1"/>
    <col min="12804" max="13049" width="8.85546875" style="20"/>
    <col min="13050" max="13050" width="13.42578125" style="20" customWidth="1"/>
    <col min="13051" max="13051" width="8.85546875" style="20"/>
    <col min="13052" max="13052" width="13.28515625" style="20" customWidth="1"/>
    <col min="13053" max="13053" width="12.7109375" style="20" customWidth="1"/>
    <col min="13054" max="13054" width="12.85546875" style="20" customWidth="1"/>
    <col min="13055" max="13055" width="11.85546875" style="20" customWidth="1"/>
    <col min="13056" max="13056" width="11.42578125" style="20" customWidth="1"/>
    <col min="13057" max="13058" width="0" style="20" hidden="1" customWidth="1"/>
    <col min="13059" max="13059" width="15.140625" style="20" customWidth="1"/>
    <col min="13060" max="13305" width="8.85546875" style="20"/>
    <col min="13306" max="13306" width="13.42578125" style="20" customWidth="1"/>
    <col min="13307" max="13307" width="8.85546875" style="20"/>
    <col min="13308" max="13308" width="13.28515625" style="20" customWidth="1"/>
    <col min="13309" max="13309" width="12.7109375" style="20" customWidth="1"/>
    <col min="13310" max="13310" width="12.85546875" style="20" customWidth="1"/>
    <col min="13311" max="13311" width="11.85546875" style="20" customWidth="1"/>
    <col min="13312" max="13312" width="11.42578125" style="20" customWidth="1"/>
    <col min="13313" max="13314" width="0" style="20" hidden="1" customWidth="1"/>
    <col min="13315" max="13315" width="15.140625" style="20" customWidth="1"/>
    <col min="13316" max="13561" width="8.85546875" style="20"/>
    <col min="13562" max="13562" width="13.42578125" style="20" customWidth="1"/>
    <col min="13563" max="13563" width="8.85546875" style="20"/>
    <col min="13564" max="13564" width="13.28515625" style="20" customWidth="1"/>
    <col min="13565" max="13565" width="12.7109375" style="20" customWidth="1"/>
    <col min="13566" max="13566" width="12.85546875" style="20" customWidth="1"/>
    <col min="13567" max="13567" width="11.85546875" style="20" customWidth="1"/>
    <col min="13568" max="13568" width="11.42578125" style="20" customWidth="1"/>
    <col min="13569" max="13570" width="0" style="20" hidden="1" customWidth="1"/>
    <col min="13571" max="13571" width="15.140625" style="20" customWidth="1"/>
    <col min="13572" max="13817" width="8.85546875" style="20"/>
    <col min="13818" max="13818" width="13.42578125" style="20" customWidth="1"/>
    <col min="13819" max="13819" width="8.85546875" style="20"/>
    <col min="13820" max="13820" width="13.28515625" style="20" customWidth="1"/>
    <col min="13821" max="13821" width="12.7109375" style="20" customWidth="1"/>
    <col min="13822" max="13822" width="12.85546875" style="20" customWidth="1"/>
    <col min="13823" max="13823" width="11.85546875" style="20" customWidth="1"/>
    <col min="13824" max="13824" width="11.42578125" style="20" customWidth="1"/>
    <col min="13825" max="13826" width="0" style="20" hidden="1" customWidth="1"/>
    <col min="13827" max="13827" width="15.140625" style="20" customWidth="1"/>
    <col min="13828" max="14073" width="8.85546875" style="20"/>
    <col min="14074" max="14074" width="13.42578125" style="20" customWidth="1"/>
    <col min="14075" max="14075" width="8.85546875" style="20"/>
    <col min="14076" max="14076" width="13.28515625" style="20" customWidth="1"/>
    <col min="14077" max="14077" width="12.7109375" style="20" customWidth="1"/>
    <col min="14078" max="14078" width="12.85546875" style="20" customWidth="1"/>
    <col min="14079" max="14079" width="11.85546875" style="20" customWidth="1"/>
    <col min="14080" max="14080" width="11.42578125" style="20" customWidth="1"/>
    <col min="14081" max="14082" width="0" style="20" hidden="1" customWidth="1"/>
    <col min="14083" max="14083" width="15.140625" style="20" customWidth="1"/>
    <col min="14084" max="14329" width="8.85546875" style="20"/>
    <col min="14330" max="14330" width="13.42578125" style="20" customWidth="1"/>
    <col min="14331" max="14331" width="8.85546875" style="20"/>
    <col min="14332" max="14332" width="13.28515625" style="20" customWidth="1"/>
    <col min="14333" max="14333" width="12.7109375" style="20" customWidth="1"/>
    <col min="14334" max="14334" width="12.85546875" style="20" customWidth="1"/>
    <col min="14335" max="14335" width="11.85546875" style="20" customWidth="1"/>
    <col min="14336" max="14336" width="11.42578125" style="20" customWidth="1"/>
    <col min="14337" max="14338" width="0" style="20" hidden="1" customWidth="1"/>
    <col min="14339" max="14339" width="15.140625" style="20" customWidth="1"/>
    <col min="14340" max="14585" width="8.85546875" style="20"/>
    <col min="14586" max="14586" width="13.42578125" style="20" customWidth="1"/>
    <col min="14587" max="14587" width="8.85546875" style="20"/>
    <col min="14588" max="14588" width="13.28515625" style="20" customWidth="1"/>
    <col min="14589" max="14589" width="12.7109375" style="20" customWidth="1"/>
    <col min="14590" max="14590" width="12.85546875" style="20" customWidth="1"/>
    <col min="14591" max="14591" width="11.85546875" style="20" customWidth="1"/>
    <col min="14592" max="14592" width="11.42578125" style="20" customWidth="1"/>
    <col min="14593" max="14594" width="0" style="20" hidden="1" customWidth="1"/>
    <col min="14595" max="14595" width="15.140625" style="20" customWidth="1"/>
    <col min="14596" max="14841" width="8.85546875" style="20"/>
    <col min="14842" max="14842" width="13.42578125" style="20" customWidth="1"/>
    <col min="14843" max="14843" width="8.85546875" style="20"/>
    <col min="14844" max="14844" width="13.28515625" style="20" customWidth="1"/>
    <col min="14845" max="14845" width="12.7109375" style="20" customWidth="1"/>
    <col min="14846" max="14846" width="12.85546875" style="20" customWidth="1"/>
    <col min="14847" max="14847" width="11.85546875" style="20" customWidth="1"/>
    <col min="14848" max="14848" width="11.42578125" style="20" customWidth="1"/>
    <col min="14849" max="14850" width="0" style="20" hidden="1" customWidth="1"/>
    <col min="14851" max="14851" width="15.140625" style="20" customWidth="1"/>
    <col min="14852" max="15097" width="8.85546875" style="20"/>
    <col min="15098" max="15098" width="13.42578125" style="20" customWidth="1"/>
    <col min="15099" max="15099" width="8.85546875" style="20"/>
    <col min="15100" max="15100" width="13.28515625" style="20" customWidth="1"/>
    <col min="15101" max="15101" width="12.7109375" style="20" customWidth="1"/>
    <col min="15102" max="15102" width="12.85546875" style="20" customWidth="1"/>
    <col min="15103" max="15103" width="11.85546875" style="20" customWidth="1"/>
    <col min="15104" max="15104" width="11.42578125" style="20" customWidth="1"/>
    <col min="15105" max="15106" width="0" style="20" hidden="1" customWidth="1"/>
    <col min="15107" max="15107" width="15.140625" style="20" customWidth="1"/>
    <col min="15108" max="15353" width="8.85546875" style="20"/>
    <col min="15354" max="15354" width="13.42578125" style="20" customWidth="1"/>
    <col min="15355" max="15355" width="8.85546875" style="20"/>
    <col min="15356" max="15356" width="13.28515625" style="20" customWidth="1"/>
    <col min="15357" max="15357" width="12.7109375" style="20" customWidth="1"/>
    <col min="15358" max="15358" width="12.85546875" style="20" customWidth="1"/>
    <col min="15359" max="15359" width="11.85546875" style="20" customWidth="1"/>
    <col min="15360" max="15360" width="11.42578125" style="20" customWidth="1"/>
    <col min="15361" max="15362" width="0" style="20" hidden="1" customWidth="1"/>
    <col min="15363" max="15363" width="15.140625" style="20" customWidth="1"/>
    <col min="15364" max="15609" width="8.85546875" style="20"/>
    <col min="15610" max="15610" width="13.42578125" style="20" customWidth="1"/>
    <col min="15611" max="15611" width="8.85546875" style="20"/>
    <col min="15612" max="15612" width="13.28515625" style="20" customWidth="1"/>
    <col min="15613" max="15613" width="12.7109375" style="20" customWidth="1"/>
    <col min="15614" max="15614" width="12.85546875" style="20" customWidth="1"/>
    <col min="15615" max="15615" width="11.85546875" style="20" customWidth="1"/>
    <col min="15616" max="15616" width="11.42578125" style="20" customWidth="1"/>
    <col min="15617" max="15618" width="0" style="20" hidden="1" customWidth="1"/>
    <col min="15619" max="15619" width="15.140625" style="20" customWidth="1"/>
    <col min="15620" max="15865" width="8.85546875" style="20"/>
    <col min="15866" max="15866" width="13.42578125" style="20" customWidth="1"/>
    <col min="15867" max="15867" width="8.85546875" style="20"/>
    <col min="15868" max="15868" width="13.28515625" style="20" customWidth="1"/>
    <col min="15869" max="15869" width="12.7109375" style="20" customWidth="1"/>
    <col min="15870" max="15870" width="12.85546875" style="20" customWidth="1"/>
    <col min="15871" max="15871" width="11.85546875" style="20" customWidth="1"/>
    <col min="15872" max="15872" width="11.42578125" style="20" customWidth="1"/>
    <col min="15873" max="15874" width="0" style="20" hidden="1" customWidth="1"/>
    <col min="15875" max="15875" width="15.140625" style="20" customWidth="1"/>
    <col min="15876" max="16121" width="8.85546875" style="20"/>
    <col min="16122" max="16122" width="13.42578125" style="20" customWidth="1"/>
    <col min="16123" max="16123" width="8.85546875" style="20"/>
    <col min="16124" max="16124" width="13.28515625" style="20" customWidth="1"/>
    <col min="16125" max="16125" width="12.7109375" style="20" customWidth="1"/>
    <col min="16126" max="16126" width="12.85546875" style="20" customWidth="1"/>
    <col min="16127" max="16127" width="11.85546875" style="20" customWidth="1"/>
    <col min="16128" max="16128" width="11.42578125" style="20" customWidth="1"/>
    <col min="16129" max="16130" width="0" style="20" hidden="1" customWidth="1"/>
    <col min="16131" max="16131" width="15.140625" style="20" customWidth="1"/>
    <col min="16132" max="16384" width="8.85546875" style="20"/>
  </cols>
  <sheetData>
    <row r="2" spans="1:10" x14ac:dyDescent="0.25">
      <c r="A2" s="158" t="s">
        <v>95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x14ac:dyDescent="0.25">
      <c r="A3" s="158" t="s">
        <v>152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x14ac:dyDescent="0.25">
      <c r="A4" s="159" t="s">
        <v>140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0" ht="59.25" customHeight="1" x14ac:dyDescent="0.25">
      <c r="A5" s="7" t="s">
        <v>96</v>
      </c>
      <c r="B5" s="7" t="s">
        <v>97</v>
      </c>
      <c r="C5" s="7" t="s">
        <v>131</v>
      </c>
      <c r="D5" s="7" t="s">
        <v>98</v>
      </c>
      <c r="E5" s="7" t="s">
        <v>99</v>
      </c>
      <c r="F5" s="7" t="s">
        <v>1</v>
      </c>
      <c r="G5" s="7" t="s">
        <v>103</v>
      </c>
      <c r="H5" s="7"/>
      <c r="I5" s="7"/>
      <c r="J5" s="7" t="s">
        <v>100</v>
      </c>
    </row>
    <row r="6" spans="1:10" x14ac:dyDescent="0.25">
      <c r="A6" s="6" t="s">
        <v>89</v>
      </c>
      <c r="B6" s="6"/>
      <c r="C6" s="160">
        <v>23</v>
      </c>
      <c r="D6" s="6"/>
      <c r="E6" s="6"/>
      <c r="F6" s="6"/>
      <c r="G6" s="6"/>
      <c r="H6" s="6"/>
      <c r="I6" s="6"/>
      <c r="J6" s="6"/>
    </row>
    <row r="7" spans="1:10" ht="30" customHeight="1" x14ac:dyDescent="0.25">
      <c r="A7" s="5" t="s">
        <v>151</v>
      </c>
      <c r="B7" s="6">
        <v>11070</v>
      </c>
      <c r="C7" s="161"/>
      <c r="D7" s="6">
        <f>+ROUND(B7/23,2)</f>
        <v>481.3</v>
      </c>
      <c r="E7" s="6">
        <v>3.83</v>
      </c>
      <c r="F7" s="6">
        <f>+ROUND(D7*E7,0)</f>
        <v>1843</v>
      </c>
      <c r="G7" s="6"/>
      <c r="H7" s="6"/>
      <c r="I7" s="6"/>
      <c r="J7" s="6">
        <f>G7+F7</f>
        <v>1843</v>
      </c>
    </row>
    <row r="8" spans="1:10" ht="34.15" customHeight="1" x14ac:dyDescent="0.25">
      <c r="A8" s="6" t="s">
        <v>22</v>
      </c>
      <c r="B8" s="6"/>
      <c r="C8" s="162"/>
      <c r="D8" s="6"/>
      <c r="E8" s="6">
        <f>SUM(E6:E7)</f>
        <v>3.83</v>
      </c>
      <c r="F8" s="6">
        <f>SUM(F6:F7)</f>
        <v>1843</v>
      </c>
      <c r="G8" s="6"/>
      <c r="H8" s="6"/>
      <c r="I8" s="6"/>
      <c r="J8" s="6">
        <f>SUM(J6:J7)</f>
        <v>1843</v>
      </c>
    </row>
    <row r="11" spans="1:10" x14ac:dyDescent="0.25">
      <c r="A11" s="20" t="s">
        <v>149</v>
      </c>
      <c r="J11" s="20" t="s">
        <v>150</v>
      </c>
    </row>
    <row r="13" spans="1:10" x14ac:dyDescent="0.25">
      <c r="A13" s="20" t="s">
        <v>101</v>
      </c>
      <c r="J13" s="20" t="s">
        <v>102</v>
      </c>
    </row>
    <row r="15" spans="1:10" x14ac:dyDescent="0.25">
      <c r="A15" s="20" t="s">
        <v>145</v>
      </c>
    </row>
    <row r="17" spans="1:1" x14ac:dyDescent="0.25">
      <c r="A17" s="20">
        <f>23/6</f>
        <v>3.8333333333333335</v>
      </c>
    </row>
  </sheetData>
  <mergeCells count="4">
    <mergeCell ref="A2:J2"/>
    <mergeCell ref="A3:J3"/>
    <mergeCell ref="A4:J4"/>
    <mergeCell ref="C6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4" zoomScale="92" zoomScaleNormal="100" zoomScaleSheetLayoutView="92" workbookViewId="0">
      <selection activeCell="K24" sqref="K24"/>
    </sheetView>
  </sheetViews>
  <sheetFormatPr defaultColWidth="8.85546875" defaultRowHeight="15" x14ac:dyDescent="0.25"/>
  <cols>
    <col min="1" max="1" width="11.42578125" style="20" customWidth="1"/>
    <col min="2" max="2" width="25" style="20" customWidth="1"/>
    <col min="3" max="3" width="15.5703125" style="20" customWidth="1"/>
    <col min="4" max="4" width="17.140625" style="20" customWidth="1"/>
    <col min="5" max="5" width="15.7109375" style="20" customWidth="1"/>
    <col min="6" max="16384" width="8.85546875" style="20"/>
  </cols>
  <sheetData>
    <row r="1" spans="1:6" ht="15.75" x14ac:dyDescent="0.25">
      <c r="A1" s="152" t="s">
        <v>52</v>
      </c>
      <c r="B1" s="152"/>
      <c r="C1" s="152"/>
      <c r="D1" s="152"/>
      <c r="E1" s="152"/>
    </row>
    <row r="2" spans="1:6" ht="15.6" x14ac:dyDescent="0.3">
      <c r="A2" s="44"/>
    </row>
    <row r="3" spans="1:6" ht="32.450000000000003" customHeight="1" x14ac:dyDescent="0.25">
      <c r="A3" s="153" t="s">
        <v>88</v>
      </c>
      <c r="B3" s="153"/>
      <c r="C3" s="153"/>
      <c r="D3" s="153"/>
      <c r="E3" s="153"/>
    </row>
    <row r="4" spans="1:6" ht="15.75" x14ac:dyDescent="0.25">
      <c r="A4" s="154" t="s">
        <v>53</v>
      </c>
      <c r="B4" s="154"/>
      <c r="C4" s="154"/>
      <c r="D4" s="154"/>
      <c r="E4" s="154"/>
    </row>
    <row r="5" spans="1:6" ht="15.75" x14ac:dyDescent="0.25">
      <c r="A5" s="155" t="s">
        <v>54</v>
      </c>
      <c r="B5" s="155"/>
      <c r="C5" s="155"/>
      <c r="D5" s="155"/>
      <c r="E5" s="155"/>
    </row>
    <row r="6" spans="1:6" ht="15.75" x14ac:dyDescent="0.25">
      <c r="A6" s="155" t="s">
        <v>55</v>
      </c>
      <c r="B6" s="155"/>
      <c r="C6" s="155"/>
      <c r="D6" s="155"/>
      <c r="E6" s="155"/>
    </row>
    <row r="7" spans="1:6" ht="15.75" x14ac:dyDescent="0.25">
      <c r="A7" s="155" t="s">
        <v>56</v>
      </c>
      <c r="B7" s="155"/>
      <c r="C7" s="155"/>
      <c r="D7" s="155"/>
      <c r="E7" s="155"/>
    </row>
    <row r="8" spans="1:6" ht="15.6" x14ac:dyDescent="0.3">
      <c r="A8" s="45"/>
    </row>
    <row r="9" spans="1:6" ht="15.75" x14ac:dyDescent="0.25">
      <c r="A9" s="143" t="s">
        <v>57</v>
      </c>
      <c r="B9" s="143"/>
      <c r="C9" s="143"/>
      <c r="D9" s="143"/>
      <c r="E9" s="143"/>
    </row>
    <row r="10" spans="1:6" ht="106.15" customHeight="1" x14ac:dyDescent="0.25">
      <c r="A10" s="46" t="s">
        <v>58</v>
      </c>
      <c r="B10" s="46" t="s">
        <v>90</v>
      </c>
      <c r="C10" s="46" t="s">
        <v>104</v>
      </c>
      <c r="D10" s="46" t="s">
        <v>85</v>
      </c>
      <c r="E10" s="46" t="s">
        <v>86</v>
      </c>
    </row>
    <row r="11" spans="1:6" ht="15.6" x14ac:dyDescent="0.3">
      <c r="A11" s="46">
        <v>1</v>
      </c>
      <c r="B11" s="46">
        <v>2</v>
      </c>
      <c r="C11" s="46">
        <v>3</v>
      </c>
      <c r="D11" s="46">
        <v>4</v>
      </c>
      <c r="E11" s="46">
        <v>5</v>
      </c>
    </row>
    <row r="12" spans="1:6" ht="12.6" customHeight="1" x14ac:dyDescent="0.25">
      <c r="A12" s="47" t="s">
        <v>60</v>
      </c>
      <c r="B12" s="54" t="e">
        <f>+'расчет зар.платы'!#REF!/10</f>
        <v>#REF!</v>
      </c>
      <c r="C12" s="55">
        <v>60</v>
      </c>
      <c r="D12" s="49" t="e">
        <f>+B12*C12</f>
        <v>#REF!</v>
      </c>
      <c r="E12" s="49" t="e">
        <f>+ROUND(D12*1.302,2)</f>
        <v>#REF!</v>
      </c>
      <c r="F12" s="57" t="e">
        <f>+E12-#REF!</f>
        <v>#REF!</v>
      </c>
    </row>
    <row r="13" spans="1:6" ht="15.75" x14ac:dyDescent="0.25">
      <c r="A13" s="47" t="s">
        <v>28</v>
      </c>
      <c r="B13" s="46"/>
      <c r="C13" s="46"/>
      <c r="D13" s="48"/>
      <c r="E13" s="49" t="e">
        <f>+SUM(E12:E12)</f>
        <v>#REF!</v>
      </c>
    </row>
    <row r="14" spans="1:6" ht="15.75" x14ac:dyDescent="0.25">
      <c r="A14" s="41"/>
    </row>
    <row r="15" spans="1:6" ht="15.6" hidden="1" x14ac:dyDescent="0.3">
      <c r="A15" s="143" t="s">
        <v>61</v>
      </c>
      <c r="B15" s="143"/>
      <c r="C15" s="143"/>
      <c r="D15" s="143"/>
      <c r="E15" s="143"/>
    </row>
    <row r="16" spans="1:6" ht="26.45" hidden="1" customHeight="1" x14ac:dyDescent="0.3">
      <c r="A16" s="144" t="s">
        <v>62</v>
      </c>
      <c r="B16" s="144"/>
      <c r="C16" s="144"/>
      <c r="D16" s="144" t="s">
        <v>63</v>
      </c>
      <c r="E16" s="144"/>
    </row>
    <row r="17" spans="1:11" ht="15.6" hidden="1" x14ac:dyDescent="0.3">
      <c r="A17" s="144">
        <v>1</v>
      </c>
      <c r="B17" s="144"/>
      <c r="C17" s="144"/>
      <c r="D17" s="144">
        <v>5</v>
      </c>
      <c r="E17" s="144"/>
    </row>
    <row r="18" spans="1:11" ht="15" hidden="1" customHeight="1" x14ac:dyDescent="0.3">
      <c r="A18" s="139" t="s">
        <v>64</v>
      </c>
      <c r="B18" s="139"/>
      <c r="C18" s="139"/>
      <c r="D18" s="150">
        <v>0</v>
      </c>
      <c r="E18" s="151"/>
    </row>
    <row r="19" spans="1:11" ht="15" hidden="1" customHeight="1" x14ac:dyDescent="0.3">
      <c r="A19" s="139" t="s">
        <v>65</v>
      </c>
      <c r="B19" s="139"/>
      <c r="C19" s="139"/>
      <c r="D19" s="150">
        <v>0</v>
      </c>
      <c r="E19" s="151"/>
    </row>
    <row r="20" spans="1:11" ht="15" hidden="1" customHeight="1" x14ac:dyDescent="0.3">
      <c r="A20" s="139" t="s">
        <v>66</v>
      </c>
      <c r="B20" s="139"/>
      <c r="C20" s="139"/>
      <c r="D20" s="151">
        <v>1</v>
      </c>
      <c r="E20" s="151"/>
      <c r="F20" s="20" t="e">
        <f>+D19/D18</f>
        <v>#DIV/0!</v>
      </c>
    </row>
    <row r="21" spans="1:11" ht="15" hidden="1" customHeight="1" x14ac:dyDescent="0.3">
      <c r="A21" s="139" t="s">
        <v>67</v>
      </c>
      <c r="B21" s="139"/>
      <c r="C21" s="139"/>
      <c r="D21" s="145">
        <v>0</v>
      </c>
      <c r="E21" s="146"/>
      <c r="F21" s="20" t="e">
        <f>+E13*D20</f>
        <v>#REF!</v>
      </c>
    </row>
    <row r="22" spans="1:11" ht="15.6" hidden="1" x14ac:dyDescent="0.3">
      <c r="A22" s="41"/>
    </row>
    <row r="23" spans="1:11" ht="15.75" x14ac:dyDescent="0.25">
      <c r="A23" s="143" t="s">
        <v>91</v>
      </c>
      <c r="B23" s="143"/>
      <c r="C23" s="143"/>
      <c r="D23" s="143"/>
      <c r="E23" s="143"/>
      <c r="K23" s="20">
        <v>85000</v>
      </c>
    </row>
    <row r="24" spans="1:11" ht="25.9" customHeight="1" x14ac:dyDescent="0.25">
      <c r="A24" s="147" t="s">
        <v>94</v>
      </c>
      <c r="B24" s="148"/>
      <c r="C24" s="149"/>
      <c r="D24" s="141">
        <v>38265</v>
      </c>
      <c r="E24" s="142"/>
      <c r="K24" s="20" t="e">
        <f>+E13/K23</f>
        <v>#REF!</v>
      </c>
    </row>
    <row r="25" spans="1:11" ht="14.45" customHeight="1" x14ac:dyDescent="0.25">
      <c r="A25" s="139" t="s">
        <v>93</v>
      </c>
      <c r="B25" s="139"/>
      <c r="C25" s="139"/>
      <c r="D25" s="141">
        <f>+D24</f>
        <v>38265</v>
      </c>
      <c r="E25" s="142"/>
    </row>
    <row r="26" spans="1:11" ht="26.45" hidden="1" customHeight="1" x14ac:dyDescent="0.3">
      <c r="A26" s="139" t="s">
        <v>71</v>
      </c>
      <c r="B26" s="139"/>
      <c r="C26" s="139"/>
      <c r="D26" s="141">
        <v>0</v>
      </c>
      <c r="E26" s="142"/>
    </row>
    <row r="27" spans="1:11" ht="17.45" customHeight="1" x14ac:dyDescent="0.25">
      <c r="A27" s="139" t="s">
        <v>72</v>
      </c>
      <c r="B27" s="139"/>
      <c r="C27" s="139"/>
      <c r="D27" s="141">
        <v>113139</v>
      </c>
      <c r="E27" s="142"/>
    </row>
    <row r="28" spans="1:11" ht="17.45" customHeight="1" x14ac:dyDescent="0.25">
      <c r="A28" s="139" t="s">
        <v>73</v>
      </c>
      <c r="B28" s="139"/>
      <c r="C28" s="139"/>
      <c r="D28" s="142">
        <v>0.1</v>
      </c>
      <c r="E28" s="142"/>
    </row>
    <row r="29" spans="1:11" ht="17.45" customHeight="1" x14ac:dyDescent="0.25">
      <c r="A29" s="139" t="s">
        <v>74</v>
      </c>
      <c r="B29" s="139"/>
      <c r="C29" s="139"/>
      <c r="D29" s="145" t="e">
        <f>+ROUND(E13*D28,2)</f>
        <v>#REF!</v>
      </c>
      <c r="E29" s="146"/>
      <c r="F29" s="141">
        <v>21884.54</v>
      </c>
      <c r="G29" s="142"/>
    </row>
    <row r="30" spans="1:11" ht="15.75" x14ac:dyDescent="0.25">
      <c r="A30" s="41"/>
    </row>
    <row r="31" spans="1:11" ht="15.75" x14ac:dyDescent="0.25">
      <c r="A31" s="143" t="s">
        <v>92</v>
      </c>
      <c r="B31" s="143"/>
      <c r="C31" s="143"/>
      <c r="D31" s="143"/>
      <c r="E31" s="143"/>
    </row>
    <row r="32" spans="1:11" ht="16.899999999999999" customHeight="1" x14ac:dyDescent="0.25">
      <c r="A32" s="144" t="s">
        <v>51</v>
      </c>
      <c r="B32" s="144"/>
      <c r="C32" s="144"/>
      <c r="D32" s="46" t="s">
        <v>76</v>
      </c>
      <c r="E32" s="46" t="s">
        <v>76</v>
      </c>
    </row>
    <row r="33" spans="1:6" ht="16.899999999999999" customHeight="1" x14ac:dyDescent="0.25">
      <c r="A33" s="139" t="s">
        <v>77</v>
      </c>
      <c r="B33" s="139"/>
      <c r="C33" s="139"/>
      <c r="D33" s="46"/>
      <c r="E33" s="49" t="e">
        <f>+E13</f>
        <v>#REF!</v>
      </c>
      <c r="F33" s="53" t="e">
        <f>+E33/E36</f>
        <v>#REF!</v>
      </c>
    </row>
    <row r="34" spans="1:6" ht="16.899999999999999" hidden="1" customHeight="1" x14ac:dyDescent="0.3">
      <c r="A34" s="139" t="s">
        <v>78</v>
      </c>
      <c r="B34" s="139"/>
      <c r="C34" s="139"/>
      <c r="D34" s="46"/>
      <c r="E34" s="52">
        <f>+D21</f>
        <v>0</v>
      </c>
      <c r="F34" s="53" t="e">
        <f>+E34/E36</f>
        <v>#REF!</v>
      </c>
    </row>
    <row r="35" spans="1:6" ht="16.899999999999999" customHeight="1" x14ac:dyDescent="0.25">
      <c r="A35" s="139" t="s">
        <v>79</v>
      </c>
      <c r="B35" s="139"/>
      <c r="C35" s="139"/>
      <c r="D35" s="46"/>
      <c r="E35" s="52" t="e">
        <f>+D29</f>
        <v>#REF!</v>
      </c>
      <c r="F35" s="53" t="e">
        <f>+E35/E36</f>
        <v>#REF!</v>
      </c>
    </row>
    <row r="36" spans="1:6" ht="16.899999999999999" customHeight="1" x14ac:dyDescent="0.25">
      <c r="A36" s="139" t="s">
        <v>80</v>
      </c>
      <c r="B36" s="139"/>
      <c r="C36" s="139"/>
      <c r="D36" s="48"/>
      <c r="E36" s="49" t="e">
        <f>+SUM(E33:E35)</f>
        <v>#REF!</v>
      </c>
      <c r="F36" s="53" t="e">
        <f>+F33+F34+F35</f>
        <v>#REF!</v>
      </c>
    </row>
    <row r="37" spans="1:6" ht="16.899999999999999" customHeight="1" x14ac:dyDescent="0.25">
      <c r="A37" s="140" t="s">
        <v>81</v>
      </c>
      <c r="B37" s="140"/>
      <c r="C37" s="140"/>
      <c r="D37" s="50"/>
      <c r="E37" s="56" t="e">
        <f>+ROUND(E36/C12/12,-1)</f>
        <v>#REF!</v>
      </c>
    </row>
    <row r="38" spans="1:6" ht="16.899999999999999" customHeight="1" x14ac:dyDescent="0.25">
      <c r="A38" s="140" t="s">
        <v>82</v>
      </c>
      <c r="B38" s="140"/>
      <c r="C38" s="140"/>
      <c r="D38" s="50"/>
      <c r="E38" s="51" t="e">
        <f>+E37*C12</f>
        <v>#REF!</v>
      </c>
    </row>
    <row r="39" spans="1:6" ht="15.75" x14ac:dyDescent="0.25">
      <c r="A39" s="43"/>
    </row>
  </sheetData>
  <mergeCells count="42">
    <mergeCell ref="A7:E7"/>
    <mergeCell ref="A1:E1"/>
    <mergeCell ref="A3:E3"/>
    <mergeCell ref="A4:E4"/>
    <mergeCell ref="A5:E5"/>
    <mergeCell ref="A6:E6"/>
    <mergeCell ref="A9:E9"/>
    <mergeCell ref="A15:E15"/>
    <mergeCell ref="A16:C16"/>
    <mergeCell ref="D16:E16"/>
    <mergeCell ref="A17:C17"/>
    <mergeCell ref="D17:E17"/>
    <mergeCell ref="A25:C25"/>
    <mergeCell ref="D25:E25"/>
    <mergeCell ref="A18:C18"/>
    <mergeCell ref="D18:E18"/>
    <mergeCell ref="A19:C19"/>
    <mergeCell ref="D19:E19"/>
    <mergeCell ref="A20:C20"/>
    <mergeCell ref="D20:E20"/>
    <mergeCell ref="A21:C21"/>
    <mergeCell ref="D21:E21"/>
    <mergeCell ref="A23:E23"/>
    <mergeCell ref="A24:C24"/>
    <mergeCell ref="D24:E24"/>
    <mergeCell ref="A26:C26"/>
    <mergeCell ref="D26:E26"/>
    <mergeCell ref="A27:C27"/>
    <mergeCell ref="D27:E27"/>
    <mergeCell ref="A28:C28"/>
    <mergeCell ref="D28:E28"/>
    <mergeCell ref="A36:C36"/>
    <mergeCell ref="A37:C37"/>
    <mergeCell ref="A38:C38"/>
    <mergeCell ref="F29:G29"/>
    <mergeCell ref="A31:E31"/>
    <mergeCell ref="A32:C32"/>
    <mergeCell ref="A34:C34"/>
    <mergeCell ref="A35:C35"/>
    <mergeCell ref="A33:C33"/>
    <mergeCell ref="A29:C29"/>
    <mergeCell ref="D29:E29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13" zoomScaleNormal="100" zoomScaleSheetLayoutView="100" workbookViewId="0">
      <selection activeCell="K14" sqref="K14"/>
    </sheetView>
  </sheetViews>
  <sheetFormatPr defaultColWidth="9.140625" defaultRowHeight="15" x14ac:dyDescent="0.25"/>
  <cols>
    <col min="1" max="3" width="17.7109375" style="75" customWidth="1"/>
    <col min="4" max="6" width="13" style="75" customWidth="1"/>
    <col min="7" max="16384" width="9.140625" style="75"/>
  </cols>
  <sheetData>
    <row r="1" spans="1:11" ht="18.600000000000001" customHeight="1" x14ac:dyDescent="0.25">
      <c r="A1" s="112" t="s">
        <v>148</v>
      </c>
      <c r="B1" s="112"/>
      <c r="C1" s="112"/>
      <c r="D1" s="112"/>
      <c r="E1" s="112"/>
      <c r="F1" s="112"/>
      <c r="G1" s="21"/>
      <c r="H1" s="21"/>
    </row>
    <row r="2" spans="1:11" ht="18.600000000000001" customHeight="1" thickBot="1" x14ac:dyDescent="0.3">
      <c r="A2" s="113"/>
      <c r="B2" s="113"/>
      <c r="C2" s="113"/>
      <c r="D2" s="113"/>
      <c r="E2" s="113"/>
      <c r="F2" s="113"/>
      <c r="G2" s="21"/>
      <c r="H2" s="21"/>
    </row>
    <row r="3" spans="1:11" ht="15.75" thickBot="1" x14ac:dyDescent="0.3">
      <c r="A3" s="114" t="s">
        <v>21</v>
      </c>
      <c r="B3" s="115"/>
      <c r="C3" s="115"/>
      <c r="D3" s="115"/>
      <c r="E3" s="115"/>
      <c r="F3" s="116"/>
      <c r="G3" s="21"/>
      <c r="H3" s="21"/>
    </row>
    <row r="4" spans="1:11" ht="28.15" customHeight="1" x14ac:dyDescent="0.25">
      <c r="A4" s="117" t="s">
        <v>26</v>
      </c>
      <c r="B4" s="118"/>
      <c r="C4" s="23" t="s">
        <v>147</v>
      </c>
      <c r="D4" s="23" t="s">
        <v>24</v>
      </c>
      <c r="E4" s="22" t="s">
        <v>25</v>
      </c>
      <c r="F4" s="29" t="s">
        <v>23</v>
      </c>
      <c r="G4" s="21"/>
      <c r="H4" s="21"/>
    </row>
    <row r="5" spans="1:11" ht="57" customHeight="1" x14ac:dyDescent="0.25">
      <c r="A5" s="119" t="s">
        <v>35</v>
      </c>
      <c r="B5" s="109"/>
      <c r="C5" s="25">
        <v>23</v>
      </c>
      <c r="D5" s="25">
        <v>60</v>
      </c>
      <c r="E5" s="25">
        <v>19</v>
      </c>
      <c r="F5" s="26">
        <f>+ROUND(C5*D5*E5,0)</f>
        <v>26220</v>
      </c>
      <c r="G5" s="21"/>
      <c r="H5" s="21"/>
      <c r="K5" s="76"/>
    </row>
    <row r="6" spans="1:11" ht="19.5" thickBot="1" x14ac:dyDescent="0.35">
      <c r="A6" s="120" t="s">
        <v>1</v>
      </c>
      <c r="B6" s="121"/>
      <c r="C6" s="27"/>
      <c r="D6" s="27"/>
      <c r="E6" s="27"/>
      <c r="F6" s="28">
        <f>+SUM(F5:F5)</f>
        <v>26220</v>
      </c>
      <c r="G6" s="38">
        <f>+F6-F44</f>
        <v>-4393</v>
      </c>
      <c r="H6" s="21"/>
    </row>
    <row r="7" spans="1:11" ht="14.45" x14ac:dyDescent="0.3">
      <c r="A7" s="1"/>
      <c r="B7" s="1"/>
      <c r="C7" s="1"/>
      <c r="D7" s="2"/>
      <c r="E7" s="2"/>
      <c r="F7" s="2"/>
      <c r="G7" s="21"/>
      <c r="H7" s="21"/>
    </row>
    <row r="8" spans="1:11" ht="15.6" x14ac:dyDescent="0.3">
      <c r="A8" s="3"/>
      <c r="B8" s="3"/>
      <c r="C8" s="3"/>
      <c r="D8" s="3"/>
      <c r="E8" s="3"/>
      <c r="F8" s="4"/>
    </row>
    <row r="9" spans="1:11" ht="18.600000000000001" customHeight="1" x14ac:dyDescent="0.25">
      <c r="A9" s="112" t="s">
        <v>153</v>
      </c>
      <c r="B9" s="112"/>
      <c r="C9" s="112"/>
      <c r="D9" s="112"/>
      <c r="E9" s="112"/>
      <c r="F9" s="112"/>
      <c r="G9" s="21"/>
      <c r="H9" s="21"/>
    </row>
    <row r="10" spans="1:11" ht="18.600000000000001" customHeight="1" x14ac:dyDescent="0.25">
      <c r="A10" s="122"/>
      <c r="B10" s="122"/>
      <c r="C10" s="122"/>
      <c r="D10" s="122"/>
      <c r="E10" s="122"/>
      <c r="F10" s="122"/>
      <c r="G10" s="21"/>
      <c r="H10" s="21"/>
    </row>
    <row r="11" spans="1:11" ht="15.75" x14ac:dyDescent="0.25">
      <c r="A11" s="171" t="s">
        <v>3</v>
      </c>
      <c r="B11" s="172"/>
      <c r="C11" s="172"/>
      <c r="D11" s="172"/>
      <c r="E11" s="173"/>
      <c r="F11" s="77">
        <f>+F12+F18</f>
        <v>9193</v>
      </c>
      <c r="G11" s="78"/>
    </row>
    <row r="12" spans="1:11" ht="15.75" x14ac:dyDescent="0.25">
      <c r="A12" s="174" t="s">
        <v>4</v>
      </c>
      <c r="B12" s="174"/>
      <c r="C12" s="174"/>
      <c r="D12" s="174"/>
      <c r="E12" s="174"/>
      <c r="F12" s="77">
        <f>+F16</f>
        <v>7059</v>
      </c>
    </row>
    <row r="13" spans="1:11" s="81" customFormat="1" ht="27" customHeight="1" x14ac:dyDescent="0.25">
      <c r="A13" s="175" t="s">
        <v>27</v>
      </c>
      <c r="B13" s="175"/>
      <c r="C13" s="36" t="s">
        <v>132</v>
      </c>
      <c r="D13" s="79" t="s">
        <v>133</v>
      </c>
      <c r="E13" s="80" t="s">
        <v>135</v>
      </c>
      <c r="F13" s="80" t="s">
        <v>28</v>
      </c>
    </row>
    <row r="14" spans="1:11" s="81" customFormat="1" ht="14.45" customHeight="1" x14ac:dyDescent="0.25">
      <c r="A14" s="176" t="s">
        <v>89</v>
      </c>
      <c r="B14" s="176"/>
      <c r="C14" s="82">
        <v>23.04</v>
      </c>
      <c r="D14" s="24">
        <f>+'расчет зар.платы'!J7</f>
        <v>1843</v>
      </c>
      <c r="E14" s="83">
        <v>60</v>
      </c>
      <c r="F14" s="83">
        <f>+'расчет стоимости занятия'!G20</f>
        <v>7059</v>
      </c>
      <c r="H14" s="84"/>
    </row>
    <row r="15" spans="1:11" x14ac:dyDescent="0.25">
      <c r="A15" s="177" t="s">
        <v>6</v>
      </c>
      <c r="B15" s="178"/>
      <c r="C15" s="178"/>
      <c r="D15" s="178"/>
      <c r="E15" s="179"/>
      <c r="F15" s="85">
        <f>+F14</f>
        <v>7059</v>
      </c>
    </row>
    <row r="16" spans="1:11" x14ac:dyDescent="0.25">
      <c r="A16" s="177" t="s">
        <v>7</v>
      </c>
      <c r="B16" s="178"/>
      <c r="C16" s="178"/>
      <c r="D16" s="178"/>
      <c r="E16" s="179"/>
      <c r="F16" s="85">
        <f>+F15</f>
        <v>7059</v>
      </c>
    </row>
    <row r="17" spans="1:8" x14ac:dyDescent="0.25">
      <c r="A17" s="86"/>
      <c r="B17" s="86"/>
      <c r="C17" s="86"/>
      <c r="D17" s="87"/>
      <c r="E17" s="87"/>
      <c r="F17" s="87"/>
    </row>
    <row r="18" spans="1:8" ht="15.75" x14ac:dyDescent="0.25">
      <c r="A18" s="174" t="s">
        <v>9</v>
      </c>
      <c r="B18" s="174"/>
      <c r="C18" s="174"/>
      <c r="D18" s="174"/>
      <c r="E18" s="174"/>
      <c r="F18" s="77">
        <f>+E23</f>
        <v>2134</v>
      </c>
    </row>
    <row r="19" spans="1:8" x14ac:dyDescent="0.25">
      <c r="A19" s="170" t="s">
        <v>5</v>
      </c>
      <c r="B19" s="170"/>
      <c r="C19" s="170"/>
      <c r="D19" s="170"/>
      <c r="E19" s="170"/>
      <c r="F19" s="170"/>
    </row>
    <row r="20" spans="1:8" x14ac:dyDescent="0.25">
      <c r="A20" s="170" t="s">
        <v>10</v>
      </c>
      <c r="B20" s="170"/>
      <c r="C20" s="170"/>
      <c r="D20" s="170"/>
      <c r="E20" s="170"/>
      <c r="F20" s="170"/>
      <c r="H20" s="78"/>
    </row>
    <row r="21" spans="1:8" x14ac:dyDescent="0.25">
      <c r="A21" s="163" t="s">
        <v>29</v>
      </c>
      <c r="B21" s="164"/>
      <c r="C21" s="164"/>
      <c r="D21" s="164"/>
      <c r="E21" s="165"/>
      <c r="F21" s="83">
        <f>+ROUND(F16*0.302,0)+2</f>
        <v>2134</v>
      </c>
    </row>
    <row r="22" spans="1:8" x14ac:dyDescent="0.25">
      <c r="A22" s="166" t="s">
        <v>11</v>
      </c>
      <c r="B22" s="166"/>
      <c r="C22" s="166"/>
      <c r="D22" s="166"/>
      <c r="E22" s="166"/>
      <c r="F22" s="85">
        <f>+F21</f>
        <v>2134</v>
      </c>
    </row>
    <row r="23" spans="1:8" x14ac:dyDescent="0.25">
      <c r="A23" s="166" t="s">
        <v>12</v>
      </c>
      <c r="B23" s="166"/>
      <c r="C23" s="166"/>
      <c r="D23" s="166"/>
      <c r="E23" s="167">
        <f>+F22</f>
        <v>2134</v>
      </c>
      <c r="F23" s="167"/>
    </row>
    <row r="24" spans="1:8" ht="18.600000000000001" customHeight="1" thickBot="1" x14ac:dyDescent="0.35">
      <c r="A24" s="88"/>
      <c r="B24" s="88"/>
      <c r="C24" s="88"/>
      <c r="D24" s="88"/>
      <c r="E24" s="88"/>
      <c r="F24" s="88"/>
      <c r="G24" s="21"/>
      <c r="H24" s="21"/>
    </row>
    <row r="25" spans="1:8" x14ac:dyDescent="0.25">
      <c r="A25" s="168" t="s">
        <v>5</v>
      </c>
      <c r="B25" s="110"/>
      <c r="C25" s="110"/>
      <c r="D25" s="110"/>
      <c r="E25" s="110"/>
      <c r="F25" s="169"/>
    </row>
    <row r="26" spans="1:8" ht="15.75" thickBot="1" x14ac:dyDescent="0.3">
      <c r="A26" s="126" t="s">
        <v>15</v>
      </c>
      <c r="B26" s="126"/>
      <c r="C26" s="126"/>
      <c r="D26" s="126"/>
      <c r="E26" s="126"/>
      <c r="F26" s="126"/>
    </row>
    <row r="27" spans="1:8" x14ac:dyDescent="0.25">
      <c r="A27" s="130" t="s">
        <v>18</v>
      </c>
      <c r="B27" s="131"/>
      <c r="C27" s="132"/>
      <c r="D27" s="13" t="s">
        <v>14</v>
      </c>
      <c r="E27" s="13" t="s">
        <v>134</v>
      </c>
      <c r="F27" s="14" t="s">
        <v>8</v>
      </c>
    </row>
    <row r="28" spans="1:8" ht="12" customHeight="1" thickBot="1" x14ac:dyDescent="0.3">
      <c r="A28" s="133"/>
      <c r="B28" s="134"/>
      <c r="C28" s="135"/>
      <c r="D28" s="37"/>
      <c r="E28" s="15"/>
      <c r="F28" s="24"/>
    </row>
    <row r="29" spans="1:8" ht="15.75" customHeight="1" thickBot="1" x14ac:dyDescent="0.3">
      <c r="A29" s="136" t="s">
        <v>16</v>
      </c>
      <c r="B29" s="137"/>
      <c r="C29" s="137"/>
      <c r="D29" s="137"/>
      <c r="E29" s="138"/>
      <c r="F29" s="31">
        <f>+F28</f>
        <v>0</v>
      </c>
    </row>
    <row r="30" spans="1:8" ht="15.75" customHeight="1" thickBot="1" x14ac:dyDescent="0.3">
      <c r="A30" s="89"/>
      <c r="B30" s="89"/>
      <c r="C30" s="89"/>
      <c r="D30" s="89"/>
      <c r="E30" s="89"/>
      <c r="F30" s="90"/>
    </row>
    <row r="31" spans="1:8" x14ac:dyDescent="0.25">
      <c r="A31" s="110" t="s">
        <v>5</v>
      </c>
      <c r="B31" s="110"/>
      <c r="C31" s="110"/>
      <c r="D31" s="110"/>
      <c r="E31" s="110"/>
      <c r="F31" s="110"/>
    </row>
    <row r="32" spans="1:8" ht="14.45" customHeight="1" x14ac:dyDescent="0.25">
      <c r="A32" s="111" t="s">
        <v>30</v>
      </c>
      <c r="B32" s="111"/>
      <c r="C32" s="111"/>
      <c r="D32" s="111"/>
      <c r="E32" s="111"/>
      <c r="F32" s="111"/>
    </row>
    <row r="33" spans="1:7" ht="25.15" customHeight="1" x14ac:dyDescent="0.25">
      <c r="A33" s="108" t="s">
        <v>18</v>
      </c>
      <c r="B33" s="109"/>
      <c r="C33" s="36" t="s">
        <v>39</v>
      </c>
      <c r="D33" s="19" t="s">
        <v>14</v>
      </c>
      <c r="E33" s="18" t="s">
        <v>17</v>
      </c>
      <c r="F33" s="19" t="s">
        <v>19</v>
      </c>
    </row>
    <row r="34" spans="1:7" ht="12.6" customHeight="1" x14ac:dyDescent="0.25">
      <c r="A34" s="108" t="s">
        <v>136</v>
      </c>
      <c r="B34" s="109"/>
      <c r="C34" s="36" t="s">
        <v>42</v>
      </c>
      <c r="D34" s="37">
        <v>3</v>
      </c>
      <c r="E34" s="24">
        <v>2500</v>
      </c>
      <c r="F34" s="24">
        <v>7500</v>
      </c>
    </row>
    <row r="35" spans="1:7" ht="12.6" customHeight="1" x14ac:dyDescent="0.25">
      <c r="A35" s="108" t="s">
        <v>137</v>
      </c>
      <c r="B35" s="109"/>
      <c r="C35" s="36" t="s">
        <v>42</v>
      </c>
      <c r="D35" s="37">
        <v>2</v>
      </c>
      <c r="E35" s="24">
        <v>4200</v>
      </c>
      <c r="F35" s="24">
        <v>8400</v>
      </c>
    </row>
    <row r="36" spans="1:7" ht="12.6" customHeight="1" x14ac:dyDescent="0.25">
      <c r="A36" s="108" t="s">
        <v>138</v>
      </c>
      <c r="B36" s="109"/>
      <c r="C36" s="36" t="s">
        <v>42</v>
      </c>
      <c r="D36" s="37">
        <v>1</v>
      </c>
      <c r="E36" s="24">
        <v>5520</v>
      </c>
      <c r="F36" s="24">
        <v>5520</v>
      </c>
    </row>
    <row r="37" spans="1:7" ht="12.6" hidden="1" customHeight="1" x14ac:dyDescent="0.25">
      <c r="A37" s="108"/>
      <c r="B37" s="109"/>
      <c r="C37" s="36"/>
      <c r="D37" s="37"/>
      <c r="E37" s="24"/>
      <c r="F37" s="24"/>
    </row>
    <row r="38" spans="1:7" ht="12.6" hidden="1" customHeight="1" x14ac:dyDescent="0.25">
      <c r="A38" s="108"/>
      <c r="B38" s="109"/>
      <c r="C38" s="36"/>
      <c r="D38" s="37"/>
      <c r="E38" s="24"/>
      <c r="F38" s="24"/>
    </row>
    <row r="39" spans="1:7" ht="12.6" hidden="1" customHeight="1" x14ac:dyDescent="0.25">
      <c r="A39" s="108"/>
      <c r="B39" s="109"/>
      <c r="C39" s="36"/>
      <c r="D39" s="37"/>
      <c r="E39" s="24"/>
      <c r="F39" s="24"/>
    </row>
    <row r="40" spans="1:7" ht="12.6" hidden="1" customHeight="1" x14ac:dyDescent="0.25">
      <c r="A40" s="108"/>
      <c r="B40" s="109"/>
      <c r="C40" s="36"/>
      <c r="D40" s="37"/>
      <c r="E40" s="24"/>
      <c r="F40" s="24"/>
    </row>
    <row r="41" spans="1:7" ht="12.6" hidden="1" customHeight="1" x14ac:dyDescent="0.25">
      <c r="A41" s="108"/>
      <c r="B41" s="109"/>
      <c r="C41" s="36"/>
      <c r="D41" s="37"/>
      <c r="E41" s="24"/>
      <c r="F41" s="24"/>
    </row>
    <row r="42" spans="1:7" ht="12.6" hidden="1" customHeight="1" x14ac:dyDescent="0.25">
      <c r="A42" s="108"/>
      <c r="B42" s="109"/>
      <c r="C42" s="36"/>
      <c r="D42" s="37"/>
      <c r="E42" s="24"/>
      <c r="F42" s="24"/>
    </row>
    <row r="43" spans="1:7" ht="14.45" customHeight="1" x14ac:dyDescent="0.25">
      <c r="A43" s="105" t="s">
        <v>20</v>
      </c>
      <c r="B43" s="106"/>
      <c r="C43" s="106"/>
      <c r="D43" s="106"/>
      <c r="E43" s="107"/>
      <c r="F43" s="32">
        <f>+SUM(F34:F42)</f>
        <v>21420</v>
      </c>
    </row>
    <row r="44" spans="1:7" x14ac:dyDescent="0.25">
      <c r="A44" s="35"/>
      <c r="B44" s="35"/>
      <c r="C44" s="35"/>
      <c r="D44" s="16"/>
      <c r="E44" s="17" t="s">
        <v>2</v>
      </c>
      <c r="F44" s="33">
        <f>+F11+F43+F29</f>
        <v>30613</v>
      </c>
      <c r="G44" s="78"/>
    </row>
    <row r="45" spans="1:7" x14ac:dyDescent="0.25">
      <c r="A45" s="91"/>
      <c r="B45" s="91"/>
      <c r="C45" s="91"/>
      <c r="D45" s="91"/>
      <c r="E45" s="91"/>
      <c r="F45" s="91"/>
    </row>
    <row r="46" spans="1:7" x14ac:dyDescent="0.25">
      <c r="A46" s="91"/>
      <c r="B46" s="91"/>
      <c r="C46" s="91"/>
      <c r="D46" s="91"/>
      <c r="E46" s="91"/>
      <c r="F46" s="91"/>
    </row>
    <row r="47" spans="1:7" x14ac:dyDescent="0.25">
      <c r="A47" s="91"/>
      <c r="B47" s="91"/>
      <c r="C47" s="91"/>
      <c r="D47" s="91"/>
      <c r="E47" s="91"/>
      <c r="F47" s="91"/>
    </row>
    <row r="48" spans="1:7" x14ac:dyDescent="0.25">
      <c r="A48" s="91"/>
      <c r="B48" s="91"/>
      <c r="C48" s="91"/>
      <c r="D48" s="91"/>
      <c r="E48" s="91"/>
      <c r="F48" s="91"/>
    </row>
    <row r="49" spans="1:6" x14ac:dyDescent="0.25">
      <c r="A49" s="91"/>
      <c r="B49" s="91"/>
      <c r="C49" s="91"/>
      <c r="D49" s="91"/>
      <c r="E49" s="91"/>
      <c r="F49" s="91"/>
    </row>
    <row r="50" spans="1:6" x14ac:dyDescent="0.25">
      <c r="A50" s="91"/>
      <c r="B50" s="91"/>
      <c r="C50" s="91"/>
      <c r="D50" s="91"/>
      <c r="E50" s="91"/>
      <c r="F50" s="91"/>
    </row>
    <row r="51" spans="1:6" x14ac:dyDescent="0.25">
      <c r="A51" s="91"/>
      <c r="B51" s="91"/>
      <c r="C51" s="91"/>
      <c r="D51" s="91"/>
      <c r="E51" s="91"/>
      <c r="F51" s="91"/>
    </row>
    <row r="52" spans="1:6" x14ac:dyDescent="0.25">
      <c r="A52" s="91"/>
      <c r="B52" s="91"/>
      <c r="C52" s="91"/>
      <c r="D52" s="91"/>
      <c r="E52" s="91"/>
      <c r="F52" s="91"/>
    </row>
    <row r="53" spans="1:6" x14ac:dyDescent="0.25">
      <c r="A53" s="91"/>
      <c r="B53" s="91"/>
      <c r="C53" s="91"/>
      <c r="D53" s="91"/>
      <c r="E53" s="91"/>
      <c r="F53" s="91"/>
    </row>
    <row r="54" spans="1:6" x14ac:dyDescent="0.25">
      <c r="A54" s="91"/>
      <c r="B54" s="91"/>
      <c r="C54" s="91"/>
      <c r="D54" s="91"/>
      <c r="E54" s="91"/>
      <c r="F54" s="91"/>
    </row>
    <row r="55" spans="1:6" x14ac:dyDescent="0.25">
      <c r="A55" s="91"/>
      <c r="B55" s="91"/>
      <c r="C55" s="91"/>
      <c r="D55" s="91"/>
      <c r="E55" s="91"/>
      <c r="F55" s="91"/>
    </row>
    <row r="56" spans="1:6" x14ac:dyDescent="0.25">
      <c r="A56" s="91"/>
      <c r="B56" s="91"/>
      <c r="C56" s="91"/>
      <c r="D56" s="91"/>
      <c r="E56" s="91"/>
      <c r="F56" s="91"/>
    </row>
  </sheetData>
  <mergeCells count="37">
    <mergeCell ref="A28:C28"/>
    <mergeCell ref="A1:F2"/>
    <mergeCell ref="A3:F3"/>
    <mergeCell ref="A4:B4"/>
    <mergeCell ref="A20:F20"/>
    <mergeCell ref="A5:B5"/>
    <mergeCell ref="A6:B6"/>
    <mergeCell ref="A9:F10"/>
    <mergeCell ref="A11:E11"/>
    <mergeCell ref="A12:E12"/>
    <mergeCell ref="A13:B13"/>
    <mergeCell ref="A14:B14"/>
    <mergeCell ref="A15:E15"/>
    <mergeCell ref="A16:E16"/>
    <mergeCell ref="A18:E18"/>
    <mergeCell ref="A19:F19"/>
    <mergeCell ref="A43:E43"/>
    <mergeCell ref="A38:B38"/>
    <mergeCell ref="A21:E21"/>
    <mergeCell ref="A22:E22"/>
    <mergeCell ref="A23:D23"/>
    <mergeCell ref="E23:F23"/>
    <mergeCell ref="A31:F31"/>
    <mergeCell ref="A32:F32"/>
    <mergeCell ref="A33:B33"/>
    <mergeCell ref="A34:B34"/>
    <mergeCell ref="A35:B35"/>
    <mergeCell ref="A36:B36"/>
    <mergeCell ref="A37:B37"/>
    <mergeCell ref="A25:F25"/>
    <mergeCell ref="A26:F26"/>
    <mergeCell ref="A27:C27"/>
    <mergeCell ref="A29:E29"/>
    <mergeCell ref="A39:B39"/>
    <mergeCell ref="A40:B40"/>
    <mergeCell ref="A41:B41"/>
    <mergeCell ref="A42:B42"/>
  </mergeCells>
  <pageMargins left="0.7" right="0.7" top="0.75" bottom="0.75" header="0.3" footer="0.3"/>
  <pageSetup paperSize="9"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Пушкино</vt:lpstr>
      <vt:lpstr>Лист1</vt:lpstr>
      <vt:lpstr>расчет стоимости занятия</vt:lpstr>
      <vt:lpstr>расчет зар.платы</vt:lpstr>
      <vt:lpstr>Лист1 (2)</vt:lpstr>
      <vt:lpstr>смета на 2024 год</vt:lpstr>
      <vt:lpstr>Лист1!Область_печати</vt:lpstr>
      <vt:lpstr>'Лист1 (2)'!Область_печати</vt:lpstr>
      <vt:lpstr>Пушкино!Область_печати</vt:lpstr>
      <vt:lpstr>'расчет зар.платы'!Область_печати</vt:lpstr>
      <vt:lpstr>'расчет стоимости занятия'!Область_печати</vt:lpstr>
      <vt:lpstr>'смета на 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Долматова Татьяна Константиновна</dc:creator>
  <cp:lastModifiedBy>user</cp:lastModifiedBy>
  <cp:lastPrinted>2023-07-20T12:36:29Z</cp:lastPrinted>
  <dcterms:created xsi:type="dcterms:W3CDTF">2022-08-05T11:43:06Z</dcterms:created>
  <dcterms:modified xsi:type="dcterms:W3CDTF">2024-08-26T10:07:05Z</dcterms:modified>
</cp:coreProperties>
</file>